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12570" windowHeight="6405"/>
  </bookViews>
  <sheets>
    <sheet name="Rekapitulace stavby" sheetId="1" r:id="rId1"/>
    <sheet name="01 - Půdní vestavba šaten..." sheetId="2" r:id="rId2"/>
  </sheets>
  <definedNames>
    <definedName name="_xlnm.Print_Titles" localSheetId="1">'01 - Půdní vestavba šaten...'!$142:$142</definedName>
    <definedName name="_xlnm.Print_Titles" localSheetId="0">'Rekapitulace stavby'!$85:$85</definedName>
    <definedName name="_xlnm.Print_Area" localSheetId="1">'01 - Půdní vestavba šaten...'!$C$4:$Q$70,'01 - Půdní vestavba šaten...'!$C$76:$Q$126,'01 - Půdní vestavba šaten...'!$C$132:$Q$316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316" i="2"/>
  <c r="BH316" i="2"/>
  <c r="BG316" i="2"/>
  <c r="BF316" i="2"/>
  <c r="BK316" i="2"/>
  <c r="N316" i="2" s="1"/>
  <c r="BE316" i="2" s="1"/>
  <c r="BI315" i="2"/>
  <c r="BH315" i="2"/>
  <c r="BG315" i="2"/>
  <c r="BF315" i="2"/>
  <c r="N315" i="2"/>
  <c r="BE315" i="2" s="1"/>
  <c r="BK315" i="2"/>
  <c r="BI314" i="2"/>
  <c r="BH314" i="2"/>
  <c r="BG314" i="2"/>
  <c r="BF314" i="2"/>
  <c r="BK314" i="2"/>
  <c r="N314" i="2" s="1"/>
  <c r="BE314" i="2" s="1"/>
  <c r="BI313" i="2"/>
  <c r="BH313" i="2"/>
  <c r="BG313" i="2"/>
  <c r="BF313" i="2"/>
  <c r="N313" i="2"/>
  <c r="BE313" i="2" s="1"/>
  <c r="BK313" i="2"/>
  <c r="BI312" i="2"/>
  <c r="BH312" i="2"/>
  <c r="BG312" i="2"/>
  <c r="BF312" i="2"/>
  <c r="BK312" i="2"/>
  <c r="BI310" i="2"/>
  <c r="BH310" i="2"/>
  <c r="BG310" i="2"/>
  <c r="BF310" i="2"/>
  <c r="AA310" i="2"/>
  <c r="Y310" i="2"/>
  <c r="W310" i="2"/>
  <c r="BK310" i="2"/>
  <c r="N310" i="2"/>
  <c r="BE310" i="2" s="1"/>
  <c r="BI309" i="2"/>
  <c r="BH309" i="2"/>
  <c r="BG309" i="2"/>
  <c r="BF309" i="2"/>
  <c r="AA309" i="2"/>
  <c r="Y309" i="2"/>
  <c r="W309" i="2"/>
  <c r="BK309" i="2"/>
  <c r="N309" i="2"/>
  <c r="BE309" i="2" s="1"/>
  <c r="BI308" i="2"/>
  <c r="BH308" i="2"/>
  <c r="BG308" i="2"/>
  <c r="BF308" i="2"/>
  <c r="AA308" i="2"/>
  <c r="AA307" i="2" s="1"/>
  <c r="Y308" i="2"/>
  <c r="Y307" i="2" s="1"/>
  <c r="W308" i="2"/>
  <c r="W307" i="2" s="1"/>
  <c r="BK308" i="2"/>
  <c r="BK307" i="2" s="1"/>
  <c r="N307" i="2" s="1"/>
  <c r="N308" i="2"/>
  <c r="BE308" i="2" s="1"/>
  <c r="N115" i="2"/>
  <c r="BI306" i="2"/>
  <c r="BH306" i="2"/>
  <c r="BG306" i="2"/>
  <c r="BF306" i="2"/>
  <c r="BE306" i="2"/>
  <c r="AA306" i="2"/>
  <c r="Y306" i="2"/>
  <c r="W306" i="2"/>
  <c r="BK306" i="2"/>
  <c r="N306" i="2"/>
  <c r="BI305" i="2"/>
  <c r="BH305" i="2"/>
  <c r="BG305" i="2"/>
  <c r="BF305" i="2"/>
  <c r="BE305" i="2"/>
  <c r="AA305" i="2"/>
  <c r="AA304" i="2" s="1"/>
  <c r="Y305" i="2"/>
  <c r="Y304" i="2" s="1"/>
  <c r="W305" i="2"/>
  <c r="W304" i="2" s="1"/>
  <c r="BK305" i="2"/>
  <c r="BK304" i="2" s="1"/>
  <c r="N304" i="2" s="1"/>
  <c r="N305" i="2"/>
  <c r="N114" i="2"/>
  <c r="BI303" i="2"/>
  <c r="BH303" i="2"/>
  <c r="BG303" i="2"/>
  <c r="BF303" i="2"/>
  <c r="AA303" i="2"/>
  <c r="Y303" i="2"/>
  <c r="W303" i="2"/>
  <c r="BK303" i="2"/>
  <c r="N303" i="2"/>
  <c r="BE303" i="2" s="1"/>
  <c r="BI302" i="2"/>
  <c r="BH302" i="2"/>
  <c r="BG302" i="2"/>
  <c r="BF302" i="2"/>
  <c r="AA302" i="2"/>
  <c r="Y302" i="2"/>
  <c r="W302" i="2"/>
  <c r="BK302" i="2"/>
  <c r="N302" i="2"/>
  <c r="BE302" i="2" s="1"/>
  <c r="BI301" i="2"/>
  <c r="BH301" i="2"/>
  <c r="BG301" i="2"/>
  <c r="BF301" i="2"/>
  <c r="AA301" i="2"/>
  <c r="Y301" i="2"/>
  <c r="W301" i="2"/>
  <c r="BK301" i="2"/>
  <c r="N301" i="2"/>
  <c r="BE301" i="2" s="1"/>
  <c r="BI300" i="2"/>
  <c r="BH300" i="2"/>
  <c r="BG300" i="2"/>
  <c r="BF300" i="2"/>
  <c r="AA300" i="2"/>
  <c r="AA299" i="2" s="1"/>
  <c r="Y300" i="2"/>
  <c r="Y299" i="2" s="1"/>
  <c r="W300" i="2"/>
  <c r="W299" i="2" s="1"/>
  <c r="BK300" i="2"/>
  <c r="BK299" i="2" s="1"/>
  <c r="N299" i="2" s="1"/>
  <c r="N300" i="2"/>
  <c r="BE300" i="2" s="1"/>
  <c r="N113" i="2"/>
  <c r="BI298" i="2"/>
  <c r="BH298" i="2"/>
  <c r="BG298" i="2"/>
  <c r="BF298" i="2"/>
  <c r="BE298" i="2"/>
  <c r="AA298" i="2"/>
  <c r="Y298" i="2"/>
  <c r="W298" i="2"/>
  <c r="BK298" i="2"/>
  <c r="N298" i="2"/>
  <c r="BI297" i="2"/>
  <c r="BH297" i="2"/>
  <c r="BG297" i="2"/>
  <c r="BF297" i="2"/>
  <c r="BE297" i="2"/>
  <c r="AA297" i="2"/>
  <c r="Y297" i="2"/>
  <c r="W297" i="2"/>
  <c r="BK297" i="2"/>
  <c r="N297" i="2"/>
  <c r="BI296" i="2"/>
  <c r="BH296" i="2"/>
  <c r="BG296" i="2"/>
  <c r="BF296" i="2"/>
  <c r="BE296" i="2"/>
  <c r="AA296" i="2"/>
  <c r="Y296" i="2"/>
  <c r="W296" i="2"/>
  <c r="BK296" i="2"/>
  <c r="N296" i="2"/>
  <c r="BI295" i="2"/>
  <c r="BH295" i="2"/>
  <c r="BG295" i="2"/>
  <c r="BF295" i="2"/>
  <c r="BE295" i="2"/>
  <c r="AA295" i="2"/>
  <c r="Y295" i="2"/>
  <c r="W295" i="2"/>
  <c r="BK295" i="2"/>
  <c r="N295" i="2"/>
  <c r="BI294" i="2"/>
  <c r="BH294" i="2"/>
  <c r="BG294" i="2"/>
  <c r="BF294" i="2"/>
  <c r="BE294" i="2"/>
  <c r="AA294" i="2"/>
  <c r="Y294" i="2"/>
  <c r="W294" i="2"/>
  <c r="BK294" i="2"/>
  <c r="N294" i="2"/>
  <c r="BI293" i="2"/>
  <c r="BH293" i="2"/>
  <c r="BG293" i="2"/>
  <c r="BF293" i="2"/>
  <c r="BE293" i="2"/>
  <c r="AA293" i="2"/>
  <c r="Y293" i="2"/>
  <c r="W293" i="2"/>
  <c r="BK293" i="2"/>
  <c r="N293" i="2"/>
  <c r="BI292" i="2"/>
  <c r="BH292" i="2"/>
  <c r="BG292" i="2"/>
  <c r="BF292" i="2"/>
  <c r="BE292" i="2"/>
  <c r="AA292" i="2"/>
  <c r="Y292" i="2"/>
  <c r="W292" i="2"/>
  <c r="BK292" i="2"/>
  <c r="N292" i="2"/>
  <c r="BI291" i="2"/>
  <c r="BH291" i="2"/>
  <c r="BG291" i="2"/>
  <c r="BF291" i="2"/>
  <c r="BE291" i="2"/>
  <c r="AA291" i="2"/>
  <c r="AA290" i="2" s="1"/>
  <c r="Y291" i="2"/>
  <c r="Y290" i="2" s="1"/>
  <c r="W291" i="2"/>
  <c r="W290" i="2" s="1"/>
  <c r="BK291" i="2"/>
  <c r="BK290" i="2" s="1"/>
  <c r="N290" i="2" s="1"/>
  <c r="N291" i="2"/>
  <c r="N112" i="2"/>
  <c r="BI289" i="2"/>
  <c r="BH289" i="2"/>
  <c r="BG289" i="2"/>
  <c r="BF289" i="2"/>
  <c r="AA289" i="2"/>
  <c r="Y289" i="2"/>
  <c r="W289" i="2"/>
  <c r="BK289" i="2"/>
  <c r="N289" i="2"/>
  <c r="BE289" i="2" s="1"/>
  <c r="BI288" i="2"/>
  <c r="BH288" i="2"/>
  <c r="BG288" i="2"/>
  <c r="BF288" i="2"/>
  <c r="AA288" i="2"/>
  <c r="Y288" i="2"/>
  <c r="W288" i="2"/>
  <c r="BK288" i="2"/>
  <c r="N288" i="2"/>
  <c r="BE288" i="2" s="1"/>
  <c r="BI287" i="2"/>
  <c r="BH287" i="2"/>
  <c r="BG287" i="2"/>
  <c r="BF287" i="2"/>
  <c r="AA287" i="2"/>
  <c r="Y287" i="2"/>
  <c r="W287" i="2"/>
  <c r="BK287" i="2"/>
  <c r="N287" i="2"/>
  <c r="BE287" i="2" s="1"/>
  <c r="BI286" i="2"/>
  <c r="BH286" i="2"/>
  <c r="BG286" i="2"/>
  <c r="BF286" i="2"/>
  <c r="AA286" i="2"/>
  <c r="Y286" i="2"/>
  <c r="W286" i="2"/>
  <c r="BK286" i="2"/>
  <c r="N286" i="2"/>
  <c r="BE286" i="2" s="1"/>
  <c r="BI285" i="2"/>
  <c r="BH285" i="2"/>
  <c r="BG285" i="2"/>
  <c r="BF285" i="2"/>
  <c r="AA285" i="2"/>
  <c r="Y285" i="2"/>
  <c r="W285" i="2"/>
  <c r="BK285" i="2"/>
  <c r="N285" i="2"/>
  <c r="BE285" i="2" s="1"/>
  <c r="BI284" i="2"/>
  <c r="BH284" i="2"/>
  <c r="BG284" i="2"/>
  <c r="BF284" i="2"/>
  <c r="AA284" i="2"/>
  <c r="Y284" i="2"/>
  <c r="W284" i="2"/>
  <c r="BK284" i="2"/>
  <c r="N284" i="2"/>
  <c r="BE284" i="2" s="1"/>
  <c r="BI283" i="2"/>
  <c r="BH283" i="2"/>
  <c r="BG283" i="2"/>
  <c r="BF283" i="2"/>
  <c r="AA283" i="2"/>
  <c r="Y283" i="2"/>
  <c r="W283" i="2"/>
  <c r="BK283" i="2"/>
  <c r="N283" i="2"/>
  <c r="BE283" i="2" s="1"/>
  <c r="BI282" i="2"/>
  <c r="BH282" i="2"/>
  <c r="BG282" i="2"/>
  <c r="BF282" i="2"/>
  <c r="AA282" i="2"/>
  <c r="AA281" i="2" s="1"/>
  <c r="Y282" i="2"/>
  <c r="Y281" i="2" s="1"/>
  <c r="W282" i="2"/>
  <c r="W281" i="2" s="1"/>
  <c r="BK282" i="2"/>
  <c r="BK281" i="2" s="1"/>
  <c r="N281" i="2" s="1"/>
  <c r="N282" i="2"/>
  <c r="BE282" i="2" s="1"/>
  <c r="N111" i="2"/>
  <c r="BI280" i="2"/>
  <c r="BH280" i="2"/>
  <c r="BG280" i="2"/>
  <c r="BF280" i="2"/>
  <c r="BE280" i="2"/>
  <c r="AA280" i="2"/>
  <c r="Y280" i="2"/>
  <c r="W280" i="2"/>
  <c r="BK280" i="2"/>
  <c r="N280" i="2"/>
  <c r="BI279" i="2"/>
  <c r="BH279" i="2"/>
  <c r="BG279" i="2"/>
  <c r="BF279" i="2"/>
  <c r="BE279" i="2"/>
  <c r="AA279" i="2"/>
  <c r="Y279" i="2"/>
  <c r="W279" i="2"/>
  <c r="BK279" i="2"/>
  <c r="N279" i="2"/>
  <c r="BI278" i="2"/>
  <c r="BH278" i="2"/>
  <c r="BG278" i="2"/>
  <c r="BF278" i="2"/>
  <c r="BE278" i="2"/>
  <c r="AA278" i="2"/>
  <c r="Y278" i="2"/>
  <c r="W278" i="2"/>
  <c r="BK278" i="2"/>
  <c r="N278" i="2"/>
  <c r="BI277" i="2"/>
  <c r="BH277" i="2"/>
  <c r="BG277" i="2"/>
  <c r="BF277" i="2"/>
  <c r="BE277" i="2"/>
  <c r="AA277" i="2"/>
  <c r="Y277" i="2"/>
  <c r="W277" i="2"/>
  <c r="BK277" i="2"/>
  <c r="N277" i="2"/>
  <c r="BI276" i="2"/>
  <c r="BH276" i="2"/>
  <c r="BG276" i="2"/>
  <c r="BF276" i="2"/>
  <c r="BE276" i="2"/>
  <c r="AA276" i="2"/>
  <c r="Y276" i="2"/>
  <c r="W276" i="2"/>
  <c r="BK276" i="2"/>
  <c r="N276" i="2"/>
  <c r="BI275" i="2"/>
  <c r="BH275" i="2"/>
  <c r="BG275" i="2"/>
  <c r="BF275" i="2"/>
  <c r="BE275" i="2"/>
  <c r="AA275" i="2"/>
  <c r="Y275" i="2"/>
  <c r="W275" i="2"/>
  <c r="BK275" i="2"/>
  <c r="N275" i="2"/>
  <c r="BI274" i="2"/>
  <c r="BH274" i="2"/>
  <c r="BG274" i="2"/>
  <c r="BF274" i="2"/>
  <c r="BE274" i="2"/>
  <c r="AA274" i="2"/>
  <c r="Y274" i="2"/>
  <c r="W274" i="2"/>
  <c r="BK274" i="2"/>
  <c r="N274" i="2"/>
  <c r="BI273" i="2"/>
  <c r="BH273" i="2"/>
  <c r="BG273" i="2"/>
  <c r="BF273" i="2"/>
  <c r="BE273" i="2"/>
  <c r="AA273" i="2"/>
  <c r="Y273" i="2"/>
  <c r="W273" i="2"/>
  <c r="BK273" i="2"/>
  <c r="N273" i="2"/>
  <c r="BI272" i="2"/>
  <c r="BH272" i="2"/>
  <c r="BG272" i="2"/>
  <c r="BF272" i="2"/>
  <c r="BE272" i="2"/>
  <c r="AA272" i="2"/>
  <c r="AA271" i="2" s="1"/>
  <c r="Y272" i="2"/>
  <c r="Y271" i="2" s="1"/>
  <c r="W272" i="2"/>
  <c r="W271" i="2" s="1"/>
  <c r="BK272" i="2"/>
  <c r="BK271" i="2" s="1"/>
  <c r="N271" i="2" s="1"/>
  <c r="N272" i="2"/>
  <c r="N110" i="2"/>
  <c r="BI270" i="2"/>
  <c r="BH270" i="2"/>
  <c r="BG270" i="2"/>
  <c r="BF270" i="2"/>
  <c r="AA270" i="2"/>
  <c r="Y270" i="2"/>
  <c r="W270" i="2"/>
  <c r="BK270" i="2"/>
  <c r="N270" i="2"/>
  <c r="BE270" i="2" s="1"/>
  <c r="BI269" i="2"/>
  <c r="BH269" i="2"/>
  <c r="BG269" i="2"/>
  <c r="BF269" i="2"/>
  <c r="AA269" i="2"/>
  <c r="Y269" i="2"/>
  <c r="W269" i="2"/>
  <c r="BK269" i="2"/>
  <c r="N269" i="2"/>
  <c r="BE269" i="2" s="1"/>
  <c r="BI268" i="2"/>
  <c r="BH268" i="2"/>
  <c r="BG268" i="2"/>
  <c r="BF268" i="2"/>
  <c r="AA268" i="2"/>
  <c r="Y268" i="2"/>
  <c r="W268" i="2"/>
  <c r="BK268" i="2"/>
  <c r="N268" i="2"/>
  <c r="BE268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AA265" i="2"/>
  <c r="Y265" i="2"/>
  <c r="W265" i="2"/>
  <c r="BK265" i="2"/>
  <c r="N265" i="2"/>
  <c r="BE265" i="2" s="1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AA263" i="2"/>
  <c r="Y263" i="2"/>
  <c r="W263" i="2"/>
  <c r="BK263" i="2"/>
  <c r="N263" i="2"/>
  <c r="BE263" i="2" s="1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AA257" i="2"/>
  <c r="Y257" i="2"/>
  <c r="W257" i="2"/>
  <c r="BK257" i="2"/>
  <c r="N257" i="2"/>
  <c r="BE257" i="2" s="1"/>
  <c r="BI256" i="2"/>
  <c r="BH256" i="2"/>
  <c r="BG256" i="2"/>
  <c r="BF256" i="2"/>
  <c r="AA256" i="2"/>
  <c r="Y256" i="2"/>
  <c r="W256" i="2"/>
  <c r="BK256" i="2"/>
  <c r="N256" i="2"/>
  <c r="BE256" i="2" s="1"/>
  <c r="BI255" i="2"/>
  <c r="BH255" i="2"/>
  <c r="BG255" i="2"/>
  <c r="BF255" i="2"/>
  <c r="AA255" i="2"/>
  <c r="Y255" i="2"/>
  <c r="W255" i="2"/>
  <c r="BK255" i="2"/>
  <c r="N255" i="2"/>
  <c r="BE255" i="2" s="1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 s="1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AA247" i="2" s="1"/>
  <c r="Y248" i="2"/>
  <c r="Y247" i="2" s="1"/>
  <c r="W248" i="2"/>
  <c r="W247" i="2" s="1"/>
  <c r="BK248" i="2"/>
  <c r="BK247" i="2" s="1"/>
  <c r="N247" i="2" s="1"/>
  <c r="N248" i="2"/>
  <c r="BE248" i="2" s="1"/>
  <c r="N109" i="2"/>
  <c r="BI246" i="2"/>
  <c r="BH246" i="2"/>
  <c r="BG246" i="2"/>
  <c r="BF246" i="2"/>
  <c r="BE246" i="2"/>
  <c r="AA246" i="2"/>
  <c r="Y246" i="2"/>
  <c r="W246" i="2"/>
  <c r="BK246" i="2"/>
  <c r="N246" i="2"/>
  <c r="BI245" i="2"/>
  <c r="BH245" i="2"/>
  <c r="BG245" i="2"/>
  <c r="BF245" i="2"/>
  <c r="BE245" i="2"/>
  <c r="AA245" i="2"/>
  <c r="AA244" i="2" s="1"/>
  <c r="Y245" i="2"/>
  <c r="Y244" i="2" s="1"/>
  <c r="W245" i="2"/>
  <c r="W244" i="2" s="1"/>
  <c r="BK245" i="2"/>
  <c r="BK244" i="2" s="1"/>
  <c r="N244" i="2" s="1"/>
  <c r="N245" i="2"/>
  <c r="N108" i="2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AA236" i="2" s="1"/>
  <c r="Y237" i="2"/>
  <c r="Y236" i="2" s="1"/>
  <c r="W237" i="2"/>
  <c r="W236" i="2" s="1"/>
  <c r="BK237" i="2"/>
  <c r="BK236" i="2" s="1"/>
  <c r="N236" i="2" s="1"/>
  <c r="N237" i="2"/>
  <c r="BE237" i="2" s="1"/>
  <c r="N107" i="2"/>
  <c r="BI235" i="2"/>
  <c r="BH235" i="2"/>
  <c r="BG235" i="2"/>
  <c r="BF235" i="2"/>
  <c r="BE235" i="2"/>
  <c r="AA235" i="2"/>
  <c r="Y235" i="2"/>
  <c r="W235" i="2"/>
  <c r="BK235" i="2"/>
  <c r="N235" i="2"/>
  <c r="BI234" i="2"/>
  <c r="BH234" i="2"/>
  <c r="BG234" i="2"/>
  <c r="BF234" i="2"/>
  <c r="BE234" i="2"/>
  <c r="AA234" i="2"/>
  <c r="Y234" i="2"/>
  <c r="W234" i="2"/>
  <c r="BK234" i="2"/>
  <c r="N234" i="2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BE231" i="2"/>
  <c r="AA231" i="2"/>
  <c r="Y231" i="2"/>
  <c r="W231" i="2"/>
  <c r="BK231" i="2"/>
  <c r="N231" i="2"/>
  <c r="BI230" i="2"/>
  <c r="BH230" i="2"/>
  <c r="BG230" i="2"/>
  <c r="BF230" i="2"/>
  <c r="BE230" i="2"/>
  <c r="AA230" i="2"/>
  <c r="Y230" i="2"/>
  <c r="W230" i="2"/>
  <c r="BK230" i="2"/>
  <c r="N230" i="2"/>
  <c r="BI229" i="2"/>
  <c r="BH229" i="2"/>
  <c r="BG229" i="2"/>
  <c r="BF229" i="2"/>
  <c r="BE229" i="2"/>
  <c r="AA229" i="2"/>
  <c r="Y229" i="2"/>
  <c r="W229" i="2"/>
  <c r="BK229" i="2"/>
  <c r="N229" i="2"/>
  <c r="BI228" i="2"/>
  <c r="BH228" i="2"/>
  <c r="BG228" i="2"/>
  <c r="BF228" i="2"/>
  <c r="BE228" i="2"/>
  <c r="AA228" i="2"/>
  <c r="AA227" i="2" s="1"/>
  <c r="Y228" i="2"/>
  <c r="Y227" i="2" s="1"/>
  <c r="W228" i="2"/>
  <c r="W227" i="2" s="1"/>
  <c r="BK228" i="2"/>
  <c r="BK227" i="2" s="1"/>
  <c r="N227" i="2" s="1"/>
  <c r="N228" i="2"/>
  <c r="N106" i="2"/>
  <c r="BI226" i="2"/>
  <c r="BH226" i="2"/>
  <c r="BG226" i="2"/>
  <c r="BF226" i="2"/>
  <c r="AA226" i="2"/>
  <c r="AA225" i="2" s="1"/>
  <c r="Y226" i="2"/>
  <c r="Y225" i="2" s="1"/>
  <c r="W226" i="2"/>
  <c r="W225" i="2" s="1"/>
  <c r="BK226" i="2"/>
  <c r="BK225" i="2" s="1"/>
  <c r="N225" i="2" s="1"/>
  <c r="N226" i="2"/>
  <c r="BE226" i="2" s="1"/>
  <c r="N105" i="2"/>
  <c r="BI224" i="2"/>
  <c r="BH224" i="2"/>
  <c r="BG224" i="2"/>
  <c r="BF224" i="2"/>
  <c r="BE224" i="2"/>
  <c r="AA224" i="2"/>
  <c r="Y224" i="2"/>
  <c r="W224" i="2"/>
  <c r="BK224" i="2"/>
  <c r="N224" i="2"/>
  <c r="BI223" i="2"/>
  <c r="BH223" i="2"/>
  <c r="BG223" i="2"/>
  <c r="BF223" i="2"/>
  <c r="BE223" i="2"/>
  <c r="AA223" i="2"/>
  <c r="AA222" i="2" s="1"/>
  <c r="Y223" i="2"/>
  <c r="Y222" i="2" s="1"/>
  <c r="W223" i="2"/>
  <c r="W222" i="2" s="1"/>
  <c r="BK223" i="2"/>
  <c r="BK222" i="2" s="1"/>
  <c r="N222" i="2" s="1"/>
  <c r="N223" i="2"/>
  <c r="N104" i="2"/>
  <c r="BI221" i="2"/>
  <c r="BH221" i="2"/>
  <c r="BG221" i="2"/>
  <c r="BF221" i="2"/>
  <c r="AA221" i="2"/>
  <c r="AA220" i="2" s="1"/>
  <c r="Y221" i="2"/>
  <c r="Y220" i="2" s="1"/>
  <c r="W221" i="2"/>
  <c r="W220" i="2" s="1"/>
  <c r="BK221" i="2"/>
  <c r="BK220" i="2" s="1"/>
  <c r="N220" i="2" s="1"/>
  <c r="N221" i="2"/>
  <c r="BE221" i="2" s="1"/>
  <c r="N103" i="2"/>
  <c r="BI219" i="2"/>
  <c r="BH219" i="2"/>
  <c r="BG219" i="2"/>
  <c r="BF219" i="2"/>
  <c r="BE219" i="2"/>
  <c r="AA219" i="2"/>
  <c r="AA218" i="2" s="1"/>
  <c r="Y219" i="2"/>
  <c r="Y218" i="2" s="1"/>
  <c r="W219" i="2"/>
  <c r="W218" i="2" s="1"/>
  <c r="BK219" i="2"/>
  <c r="BK218" i="2" s="1"/>
  <c r="N218" i="2" s="1"/>
  <c r="N219" i="2"/>
  <c r="N102" i="2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F210" i="2"/>
  <c r="AA210" i="2"/>
  <c r="AA209" i="2" s="1"/>
  <c r="AA208" i="2" s="1"/>
  <c r="Y210" i="2"/>
  <c r="Y209" i="2" s="1"/>
  <c r="Y208" i="2" s="1"/>
  <c r="W210" i="2"/>
  <c r="W209" i="2" s="1"/>
  <c r="W208" i="2" s="1"/>
  <c r="BK210" i="2"/>
  <c r="BK209" i="2" s="1"/>
  <c r="N210" i="2"/>
  <c r="BE210" i="2" s="1"/>
  <c r="BI207" i="2"/>
  <c r="BH207" i="2"/>
  <c r="BG207" i="2"/>
  <c r="BF207" i="2"/>
  <c r="BE207" i="2"/>
  <c r="AA207" i="2"/>
  <c r="AA206" i="2" s="1"/>
  <c r="Y207" i="2"/>
  <c r="Y206" i="2" s="1"/>
  <c r="W207" i="2"/>
  <c r="W206" i="2" s="1"/>
  <c r="BK207" i="2"/>
  <c r="BK206" i="2" s="1"/>
  <c r="N206" i="2" s="1"/>
  <c r="N207" i="2"/>
  <c r="N99" i="2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F202" i="2"/>
  <c r="BE202" i="2"/>
  <c r="AA202" i="2"/>
  <c r="AA201" i="2" s="1"/>
  <c r="Y202" i="2"/>
  <c r="Y201" i="2" s="1"/>
  <c r="W202" i="2"/>
  <c r="W201" i="2" s="1"/>
  <c r="BK202" i="2"/>
  <c r="BK201" i="2" s="1"/>
  <c r="N201" i="2" s="1"/>
  <c r="N202" i="2"/>
  <c r="N98" i="2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BE192" i="2"/>
  <c r="AA192" i="2"/>
  <c r="AA191" i="2" s="1"/>
  <c r="Y192" i="2"/>
  <c r="Y191" i="2" s="1"/>
  <c r="W192" i="2"/>
  <c r="W191" i="2" s="1"/>
  <c r="BK192" i="2"/>
  <c r="BK191" i="2" s="1"/>
  <c r="N191" i="2" s="1"/>
  <c r="N192" i="2"/>
  <c r="N97" i="2"/>
  <c r="BI190" i="2"/>
  <c r="BH190" i="2"/>
  <c r="BG190" i="2"/>
  <c r="BF190" i="2"/>
  <c r="AA190" i="2"/>
  <c r="AA189" i="2" s="1"/>
  <c r="Y190" i="2"/>
  <c r="Y189" i="2" s="1"/>
  <c r="W190" i="2"/>
  <c r="W189" i="2" s="1"/>
  <c r="BK190" i="2"/>
  <c r="BK189" i="2" s="1"/>
  <c r="N189" i="2" s="1"/>
  <c r="N190" i="2"/>
  <c r="BE190" i="2" s="1"/>
  <c r="N96" i="2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BE187" i="2"/>
  <c r="AA187" i="2"/>
  <c r="AA186" i="2" s="1"/>
  <c r="Y187" i="2"/>
  <c r="Y186" i="2" s="1"/>
  <c r="W187" i="2"/>
  <c r="W186" i="2" s="1"/>
  <c r="BK187" i="2"/>
  <c r="BK186" i="2" s="1"/>
  <c r="N186" i="2" s="1"/>
  <c r="N187" i="2"/>
  <c r="N95" i="2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AA182" i="2" s="1"/>
  <c r="Y183" i="2"/>
  <c r="Y182" i="2" s="1"/>
  <c r="W183" i="2"/>
  <c r="W182" i="2" s="1"/>
  <c r="BK183" i="2"/>
  <c r="BK182" i="2" s="1"/>
  <c r="N182" i="2" s="1"/>
  <c r="N183" i="2"/>
  <c r="BE183" i="2" s="1"/>
  <c r="N94" i="2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F180" i="2"/>
  <c r="BE180" i="2"/>
  <c r="AA180" i="2"/>
  <c r="Y180" i="2"/>
  <c r="W180" i="2"/>
  <c r="BK180" i="2"/>
  <c r="N180" i="2"/>
  <c r="BI179" i="2"/>
  <c r="BH179" i="2"/>
  <c r="BG179" i="2"/>
  <c r="BF179" i="2"/>
  <c r="BE179" i="2"/>
  <c r="AA179" i="2"/>
  <c r="AA178" i="2" s="1"/>
  <c r="Y179" i="2"/>
  <c r="Y178" i="2" s="1"/>
  <c r="W179" i="2"/>
  <c r="W178" i="2" s="1"/>
  <c r="BK179" i="2"/>
  <c r="BK178" i="2" s="1"/>
  <c r="N178" i="2" s="1"/>
  <c r="N179" i="2"/>
  <c r="N93" i="2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AA174" i="2" s="1"/>
  <c r="Y175" i="2"/>
  <c r="Y174" i="2" s="1"/>
  <c r="W175" i="2"/>
  <c r="W174" i="2" s="1"/>
  <c r="BK175" i="2"/>
  <c r="BK174" i="2" s="1"/>
  <c r="N174" i="2" s="1"/>
  <c r="N175" i="2"/>
  <c r="BE175" i="2" s="1"/>
  <c r="N92" i="2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AA155" i="2" s="1"/>
  <c r="Y156" i="2"/>
  <c r="Y155" i="2" s="1"/>
  <c r="W156" i="2"/>
  <c r="W155" i="2" s="1"/>
  <c r="BK156" i="2"/>
  <c r="BK155" i="2" s="1"/>
  <c r="N155" i="2" s="1"/>
  <c r="N156" i="2"/>
  <c r="N91" i="2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AA145" i="2" s="1"/>
  <c r="AA144" i="2" s="1"/>
  <c r="AA143" i="2" s="1"/>
  <c r="Y146" i="2"/>
  <c r="Y145" i="2" s="1"/>
  <c r="Y144" i="2" s="1"/>
  <c r="Y143" i="2" s="1"/>
  <c r="W146" i="2"/>
  <c r="W145" i="2" s="1"/>
  <c r="W144" i="2" s="1"/>
  <c r="W143" i="2" s="1"/>
  <c r="AU88" i="1" s="1"/>
  <c r="BK146" i="2"/>
  <c r="BK145" i="2" s="1"/>
  <c r="N146" i="2"/>
  <c r="BE146" i="2" s="1"/>
  <c r="F140" i="2"/>
  <c r="M139" i="2"/>
  <c r="F139" i="2"/>
  <c r="F137" i="2"/>
  <c r="F135" i="2"/>
  <c r="BI124" i="2"/>
  <c r="BH124" i="2"/>
  <c r="BG124" i="2"/>
  <c r="BF124" i="2"/>
  <c r="BI123" i="2"/>
  <c r="BH123" i="2"/>
  <c r="BG123" i="2"/>
  <c r="BF123" i="2"/>
  <c r="BI122" i="2"/>
  <c r="BH122" i="2"/>
  <c r="BG122" i="2"/>
  <c r="BF122" i="2"/>
  <c r="BI121" i="2"/>
  <c r="BH121" i="2"/>
  <c r="BG121" i="2"/>
  <c r="BF121" i="2"/>
  <c r="BI120" i="2"/>
  <c r="BH120" i="2"/>
  <c r="BG120" i="2"/>
  <c r="BF120" i="2"/>
  <c r="BI119" i="2"/>
  <c r="H36" i="2" s="1"/>
  <c r="BD88" i="1" s="1"/>
  <c r="BH119" i="2"/>
  <c r="H35" i="2" s="1"/>
  <c r="BC88" i="1" s="1"/>
  <c r="BG119" i="2"/>
  <c r="H34" i="2" s="1"/>
  <c r="BB88" i="1" s="1"/>
  <c r="BF119" i="2"/>
  <c r="M84" i="2"/>
  <c r="F84" i="2"/>
  <c r="M83" i="2"/>
  <c r="F83" i="2"/>
  <c r="M81" i="2"/>
  <c r="F81" i="2"/>
  <c r="F79" i="2"/>
  <c r="O21" i="2"/>
  <c r="E21" i="2"/>
  <c r="M140" i="2" s="1"/>
  <c r="O20" i="2"/>
  <c r="O9" i="2"/>
  <c r="M137" i="2" s="1"/>
  <c r="F6" i="2"/>
  <c r="F134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BD87" i="1"/>
  <c r="W35" i="1" s="1"/>
  <c r="BC87" i="1"/>
  <c r="W34" i="1" s="1"/>
  <c r="BB87" i="1"/>
  <c r="W33" i="1" s="1"/>
  <c r="AY87" i="1"/>
  <c r="AX87" i="1"/>
  <c r="AU87" i="1"/>
  <c r="AM83" i="1"/>
  <c r="L83" i="1"/>
  <c r="AM82" i="1"/>
  <c r="L82" i="1"/>
  <c r="AM80" i="1"/>
  <c r="L80" i="1"/>
  <c r="L78" i="1"/>
  <c r="L77" i="1"/>
  <c r="N145" i="2" l="1"/>
  <c r="N90" i="2" s="1"/>
  <c r="BK144" i="2"/>
  <c r="N312" i="2"/>
  <c r="BE312" i="2" s="1"/>
  <c r="BK311" i="2"/>
  <c r="N311" i="2" s="1"/>
  <c r="N116" i="2" s="1"/>
  <c r="F78" i="2"/>
  <c r="H33" i="2"/>
  <c r="BA88" i="1" s="1"/>
  <c r="BA87" i="1" s="1"/>
  <c r="M33" i="2"/>
  <c r="AW88" i="1" s="1"/>
  <c r="N209" i="2"/>
  <c r="N101" i="2" s="1"/>
  <c r="BK208" i="2"/>
  <c r="N208" i="2" s="1"/>
  <c r="N100" i="2" s="1"/>
  <c r="W32" i="1" l="1"/>
  <c r="AW87" i="1"/>
  <c r="AK32" i="1" s="1"/>
  <c r="N144" i="2"/>
  <c r="N89" i="2" s="1"/>
  <c r="BK143" i="2"/>
  <c r="N143" i="2" s="1"/>
  <c r="N88" i="2" s="1"/>
  <c r="N124" i="2" l="1"/>
  <c r="BE124" i="2" s="1"/>
  <c r="N123" i="2"/>
  <c r="BE123" i="2" s="1"/>
  <c r="N122" i="2"/>
  <c r="BE122" i="2" s="1"/>
  <c r="N121" i="2"/>
  <c r="BE121" i="2" s="1"/>
  <c r="N120" i="2"/>
  <c r="BE120" i="2" s="1"/>
  <c r="N119" i="2"/>
  <c r="M27" i="2"/>
  <c r="N118" i="2" l="1"/>
  <c r="BE119" i="2"/>
  <c r="H32" i="2" l="1"/>
  <c r="AZ88" i="1" s="1"/>
  <c r="AZ87" i="1" s="1"/>
  <c r="M32" i="2"/>
  <c r="AV88" i="1" s="1"/>
  <c r="AT88" i="1" s="1"/>
  <c r="M28" i="2"/>
  <c r="L126" i="2"/>
  <c r="AS88" i="1" l="1"/>
  <c r="AS87" i="1" s="1"/>
  <c r="M30" i="2"/>
  <c r="AV87" i="1"/>
  <c r="AT87" i="1" l="1"/>
  <c r="AG88" i="1"/>
  <c r="L38" i="2"/>
  <c r="AG87" i="1" l="1"/>
  <c r="AN88" i="1"/>
  <c r="AK26" i="1" l="1"/>
  <c r="AG94" i="1"/>
  <c r="AG93" i="1"/>
  <c r="AG92" i="1"/>
  <c r="AG91" i="1"/>
  <c r="AN87" i="1"/>
  <c r="AG90" i="1" l="1"/>
  <c r="CD91" i="1"/>
  <c r="AV91" i="1"/>
  <c r="BY91" i="1" s="1"/>
  <c r="AV93" i="1"/>
  <c r="BY93" i="1" s="1"/>
  <c r="CD93" i="1"/>
  <c r="AN93" i="1"/>
  <c r="AV92" i="1"/>
  <c r="BY92" i="1" s="1"/>
  <c r="CD92" i="1"/>
  <c r="AN92" i="1"/>
  <c r="AV94" i="1"/>
  <c r="BY94" i="1" s="1"/>
  <c r="CD94" i="1"/>
  <c r="AN94" i="1"/>
  <c r="AK31" i="1" l="1"/>
  <c r="W31" i="1"/>
  <c r="AN91" i="1"/>
  <c r="AN90" i="1" s="1"/>
  <c r="AN96" i="1" s="1"/>
  <c r="AK27" i="1"/>
  <c r="AK29" i="1" s="1"/>
  <c r="AK37" i="1" s="1"/>
  <c r="AG96" i="1"/>
</calcChain>
</file>

<file path=xl/sharedStrings.xml><?xml version="1.0" encoding="utf-8"?>
<sst xmlns="http://schemas.openxmlformats.org/spreadsheetml/2006/main" count="2488" uniqueCount="732">
  <si>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</si>
  <si>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</si>
  <si>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</si>
  <si>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</si>
  <si>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</si>
  <si>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</si>
  <si>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</si>
  <si>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</si>
  <si>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</si>
  <si>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</si>
  <si>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</si>
  <si>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</si>
  <si>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</si>
  <si>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</si>
  <si>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</si>
  <si>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</si>
  <si>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</si>
  <si>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19160008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</si>
  <si>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</si>
  <si>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</si>
  <si>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Domov pro seniory CESMINA</t>
  </si>
  <si>
    <t>JKSO:</t>
  </si>
  <si>
    <t>CC-CZ:</t>
  </si>
  <si>
    <t>Místo:</t>
  </si>
  <si>
    <t>Slezská 23- Starý Bohumín</t>
  </si>
  <si>
    <t>Datum:</t>
  </si>
  <si>
    <t>16.4.2019</t>
  </si>
  <si>
    <t>Objednatel:</t>
  </si>
  <si>
    <t>IČ:</t>
  </si>
  <si>
    <t>Město Bohumín -Masarykova 158</t>
  </si>
  <si>
    <t>DIČ:</t>
  </si>
  <si>
    <t>Zhotovitel:</t>
  </si>
  <si>
    <t>Vyplň údaj</t>
  </si>
  <si>
    <t>Projektant:</t>
  </si>
  <si>
    <t>Kubinova +partneři s.r.o -Hlučín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</si>
  <si>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</si>
  <si>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</si>
  <si>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</si>
  <si>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</si>
  <si>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</si>
  <si>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</si>
  <si>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</si>
  <si>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</si>
  <si>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</si>
  <si>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</si>
  <si>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</si>
  <si>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</si>
  <si>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</si>
  <si>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</si>
  <si>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</si>
  <si>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</si>
  <si>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</si>
  <si>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</si>
  <si>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</si>
  <si>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</si>
  <si>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</si>
  <si>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</si>
  <si>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</si>
  <si>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</si>
  <si>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</si>
  <si>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</si>
  <si>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</si>
  <si>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</si>
  <si>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</si>
  <si>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</si>
  <si>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</si>
  <si>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</si>
  <si>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</si>
  <si>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</si>
  <si>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</si>
  <si>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</si>
  <si>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</si>
  <si>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</si>
  <si>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</si>
  <si>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</si>
  <si>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</si>
  <si>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</si>
  <si>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</si>
  <si>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</si>
  <si>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</si>
  <si>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</si>
  <si>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{b544f9eb-d2f5-4b5a-bb89-a5655445941e}</t>
  </si>
  <si>
    <t>{00000000-0000-0000-0000-000000000000}</t>
  </si>
  <si>
    <t>/</t>
  </si>
  <si>
    <t>01</t>
  </si>
  <si>
    <t>Půdní vestavba šaten zaměstnanců</t>
  </si>
  <si>
    <t>{aa695dab-169b-4bbf-b45b-a011f9c07a73}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</si>
  <si>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</si>
  <si>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</si>
  <si>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</si>
  <si>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</si>
  <si>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</si>
  <si>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</si>
  <si>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</si>
  <si>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</si>
  <si>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</si>
  <si>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</si>
  <si>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</si>
  <si>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</si>
  <si>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</si>
  <si>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</si>
  <si>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</si>
  <si>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</si>
  <si>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</si>
  <si>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Půdní vestavba šaten zaměstnanců</t>
  </si>
  <si>
    <t>dle výběrového řízení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</si>
  <si>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</si>
  <si>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</si>
  <si>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</si>
  <si>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</si>
  <si>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</si>
  <si>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</si>
  <si>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</si>
  <si>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</si>
  <si>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</si>
  <si>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</si>
  <si>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</si>
  <si>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</si>
  <si>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9 -  Ostatní konstrukce a práce, bourání</t>
  </si>
  <si>
    <t xml:space="preserve">    94 - Lešení a stavební výtahy</t>
  </si>
  <si>
    <t xml:space="preserve">    96 - Bourání konstrukcí</t>
  </si>
  <si>
    <t xml:space="preserve">    997 -  Přesun sutě</t>
  </si>
  <si>
    <t xml:space="preserve">    998 - Přesun hmot</t>
  </si>
  <si>
    <t>PSV - Práce a dodávky PSV</t>
  </si>
  <si>
    <t xml:space="preserve">    713 - Izolace tepelné</t>
  </si>
  <si>
    <t xml:space="preserve">    720 - Zdravotechnika</t>
  </si>
  <si>
    <t xml:space="preserve">    730 - Ústřední vytápění</t>
  </si>
  <si>
    <t xml:space="preserve">    740 - Elektromontáže - zkoušky a revize</t>
  </si>
  <si>
    <t xml:space="preserve">    750 -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</si>
  <si>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</si>
  <si>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</si>
  <si>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</si>
  <si>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</si>
  <si>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</si>
  <si>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</si>
  <si>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</si>
  <si>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</si>
  <si>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 Dokončovací práce</t>
  </si>
  <si>
    <t>Ostatní - Ostatní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</si>
  <si>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</si>
  <si>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</si>
  <si>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</si>
  <si>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</si>
  <si>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</si>
  <si>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</si>
  <si>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</si>
  <si>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</si>
  <si>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</si>
  <si>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</si>
  <si>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</si>
  <si>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</si>
  <si>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</si>
  <si>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</si>
  <si>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</si>
  <si>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</si>
  <si>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</si>
  <si>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</si>
  <si>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</si>
  <si>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</si>
  <si>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</si>
  <si>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</si>
  <si>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</si>
  <si>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</si>
  <si>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</si>
  <si>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</si>
  <si>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311272323</t>
  </si>
  <si>
    <t>Zdivo nosné tl 300 mm z pórobetonových přesných hladkých tvárnic Ytong hmotnosti 500 kg/m3</t>
  </si>
  <si>
    <t>m3</t>
  </si>
  <si>
    <t>4</t>
  </si>
  <si>
    <t>1235574519</t>
  </si>
  <si>
    <t>317142322</t>
  </si>
  <si>
    <t>Překlady nenosné přímé z pórobetonu Ytong v příčkách tl 150 mm pro světlost otvoru do 1010 mm</t>
  </si>
  <si>
    <t>kus</t>
  </si>
  <si>
    <t>-1891478178</t>
  </si>
  <si>
    <t>3</t>
  </si>
  <si>
    <t>317234410</t>
  </si>
  <si>
    <t>Vyzdívka mezi nosníky z cihel pálených na MC</t>
  </si>
  <si>
    <t>1526549181</t>
  </si>
  <si>
    <t>317944323</t>
  </si>
  <si>
    <t>Válcované nosníky č.14 až 22 dodatečně osazované do připravených otvorů</t>
  </si>
  <si>
    <t>t</t>
  </si>
  <si>
    <t>449575633</t>
  </si>
  <si>
    <t>5</t>
  </si>
  <si>
    <t>342272323</t>
  </si>
  <si>
    <t>Příčky tl 100 mm z pórobetonových přesných hladkých příčkovek objemové hmotnosti 500 kg/m3</t>
  </si>
  <si>
    <t>m2</t>
  </si>
  <si>
    <t>1849974896</t>
  </si>
  <si>
    <t>6</t>
  </si>
  <si>
    <t>342272523</t>
  </si>
  <si>
    <t>Příčky tl 150 mm z pórobetonových přesných hladkých příčkovek objemové hmotnosti 500 kg/m3</t>
  </si>
  <si>
    <t>1344321746</t>
  </si>
  <si>
    <t>7</t>
  </si>
  <si>
    <t>342291111</t>
  </si>
  <si>
    <t>Ukotvení příček montážní polyuretanovou pěnou tl příčky do 100 mm</t>
  </si>
  <si>
    <t>m</t>
  </si>
  <si>
    <t>-1423164101</t>
  </si>
  <si>
    <t>8</t>
  </si>
  <si>
    <t>342291112</t>
  </si>
  <si>
    <t>Ukotvení příček montážní polyuretanovou pěnou tl příčky přes 100 mm</t>
  </si>
  <si>
    <t>1739382253</t>
  </si>
  <si>
    <t>9</t>
  </si>
  <si>
    <t>346244381</t>
  </si>
  <si>
    <t>Plentování jednostranné v do 200 mm válcovaných nosníků cihlami</t>
  </si>
  <si>
    <t>-1320693173</t>
  </si>
  <si>
    <t>10</t>
  </si>
  <si>
    <t>411354249</t>
  </si>
  <si>
    <t>Bednění stropů ztracené z hraněných trapézových vln v 60 mm plech pozinkovaný tl 1,0 mm</t>
  </si>
  <si>
    <t>1608810238</t>
  </si>
  <si>
    <t>11</t>
  </si>
  <si>
    <t>411354271</t>
  </si>
  <si>
    <t>Příplatek k ztracenému bednění stropů za ukotvení k podkladu</t>
  </si>
  <si>
    <t>-2061065912</t>
  </si>
  <si>
    <t>12</t>
  </si>
  <si>
    <t>411354272P</t>
  </si>
  <si>
    <t xml:space="preserve">Příplatek za perforaci  trapezového plech u sloupků </t>
  </si>
  <si>
    <t>ks</t>
  </si>
  <si>
    <t>1137841763</t>
  </si>
  <si>
    <t>13</t>
  </si>
  <si>
    <t>413232221</t>
  </si>
  <si>
    <t>Zazdívka zhlaví válcovaných nosníků v do 300 mm</t>
  </si>
  <si>
    <t>-1083542063</t>
  </si>
  <si>
    <t>14</t>
  </si>
  <si>
    <t>413239001P</t>
  </si>
  <si>
    <t>Podezdění a prošroubování pozednic s průvlakem</t>
  </si>
  <si>
    <t>584731316</t>
  </si>
  <si>
    <t>413351213</t>
  </si>
  <si>
    <t>Zřízení podpěrné konstrukce nosníků v do 4 m pro zatížení do 10 kPa</t>
  </si>
  <si>
    <t>1688982701</t>
  </si>
  <si>
    <t>16</t>
  </si>
  <si>
    <t>413351214</t>
  </si>
  <si>
    <t>Odstranění podpěrné konstrukce nosníků v do 4 m pro zatížení do 10 kPa</t>
  </si>
  <si>
    <t>-1523488643</t>
  </si>
  <si>
    <t>17</t>
  </si>
  <si>
    <t>413941123</t>
  </si>
  <si>
    <t>Osazování ocelových válcovaných nosníků stropů I, IE, U, UE nebo L do č. 22</t>
  </si>
  <si>
    <t>-1400190726</t>
  </si>
  <si>
    <t>18</t>
  </si>
  <si>
    <t>413941125</t>
  </si>
  <si>
    <t>Osazování ocelových válcovaných nosníků stropů I, IE, U, UE nebo L č. 24 a vyšší</t>
  </si>
  <si>
    <t>-2125138385</t>
  </si>
  <si>
    <t>19</t>
  </si>
  <si>
    <t>M</t>
  </si>
  <si>
    <t>130107480</t>
  </si>
  <si>
    <t>ocel profilová IPE, v jakosti 11 375, h=160 mm</t>
  </si>
  <si>
    <t>-315178707</t>
  </si>
  <si>
    <t>20</t>
  </si>
  <si>
    <t>130107560</t>
  </si>
  <si>
    <t>ocel profilová IPE, v jakosti 11 375, h=240 mm</t>
  </si>
  <si>
    <t>1951691737</t>
  </si>
  <si>
    <t>411321414</t>
  </si>
  <si>
    <t>Stropy deskové ze ŽB tř. C 25/30</t>
  </si>
  <si>
    <t>-483748556</t>
  </si>
  <si>
    <t>22</t>
  </si>
  <si>
    <t>411363021</t>
  </si>
  <si>
    <t>Výztuž stropu svařovanými sítěmi Kari</t>
  </si>
  <si>
    <t>-1040301456</t>
  </si>
  <si>
    <t>23</t>
  </si>
  <si>
    <t>417321414</t>
  </si>
  <si>
    <t>Ztužující pásy a věnce ze ŽB tř. C 20/25</t>
  </si>
  <si>
    <t>39799346</t>
  </si>
  <si>
    <t>24</t>
  </si>
  <si>
    <t>417351115</t>
  </si>
  <si>
    <t>Zřízení bednění ztužujících věnců</t>
  </si>
  <si>
    <t>-1726086198</t>
  </si>
  <si>
    <t>25</t>
  </si>
  <si>
    <t>417351116</t>
  </si>
  <si>
    <t>Odstranění bednění ztužujících věnců</t>
  </si>
  <si>
    <t>1772754305</t>
  </si>
  <si>
    <t>26</t>
  </si>
  <si>
    <t>417352311</t>
  </si>
  <si>
    <t>Ztracené bednění věnců z pórobetonových U-profilů Ytong ve zdech tl 300 mm</t>
  </si>
  <si>
    <t>-1917706159</t>
  </si>
  <si>
    <t>27</t>
  </si>
  <si>
    <t>417361821</t>
  </si>
  <si>
    <t>Výztuž ztužujících pásů a věnců betonářskou ocelí 10 505</t>
  </si>
  <si>
    <t>-1656706244</t>
  </si>
  <si>
    <t>28</t>
  </si>
  <si>
    <t>612131121</t>
  </si>
  <si>
    <t>Penetrace akrylát-silikonová vnitřních stěn nanášená ručně</t>
  </si>
  <si>
    <t>-1003385675</t>
  </si>
  <si>
    <t>29</t>
  </si>
  <si>
    <t>612142001</t>
  </si>
  <si>
    <t>Potažení vnitřních stěn sklovláknitým pletivem vtlačeným do tenkovrstvé hmoty</t>
  </si>
  <si>
    <t>-275689857</t>
  </si>
  <si>
    <t>30</t>
  </si>
  <si>
    <t>612311131</t>
  </si>
  <si>
    <t>Potažení vnitřních stěn vápenným štukem tloušťky do 3 mm</t>
  </si>
  <si>
    <t>-205332548</t>
  </si>
  <si>
    <t>31</t>
  </si>
  <si>
    <t>631311115</t>
  </si>
  <si>
    <t>Mazanina tl do 80 mm z betonu prostého bez zvýšených nároků na prostředí tř. C 20/25</t>
  </si>
  <si>
    <t>-1102405422</t>
  </si>
  <si>
    <t>32</t>
  </si>
  <si>
    <t>631319171</t>
  </si>
  <si>
    <t>Příplatek k mazanině tl do 80 mm za stržení povrchu spodní vrstvy před vložením výztuže</t>
  </si>
  <si>
    <t>979616062</t>
  </si>
  <si>
    <t>33</t>
  </si>
  <si>
    <t>631362021</t>
  </si>
  <si>
    <t>Výztuž mazanin svařovanými sítěmi Kari</t>
  </si>
  <si>
    <t>790498250</t>
  </si>
  <si>
    <t>34</t>
  </si>
  <si>
    <t>642942611</t>
  </si>
  <si>
    <t>Osazování zárubní kovových do 2,5m2</t>
  </si>
  <si>
    <t>942447571</t>
  </si>
  <si>
    <t>35</t>
  </si>
  <si>
    <t>553311540</t>
  </si>
  <si>
    <t>zárubeň ocelová pro běžné zdění  700 L/P</t>
  </si>
  <si>
    <t>649036996</t>
  </si>
  <si>
    <t>36</t>
  </si>
  <si>
    <t>553311580</t>
  </si>
  <si>
    <t>zárubeň ocelová pro běžné zdění  900 L/P</t>
  </si>
  <si>
    <t>1388222444</t>
  </si>
  <si>
    <t>37</t>
  </si>
  <si>
    <t>952901111</t>
  </si>
  <si>
    <t>Vyčištění budov bytové a občanské výstavby při výšce podlaží do 4 m</t>
  </si>
  <si>
    <t>2109231280</t>
  </si>
  <si>
    <t>38</t>
  </si>
  <si>
    <t xml:space="preserve">95580,0001 </t>
  </si>
  <si>
    <t>D+M hasící přístroj práškový 6kg-21A</t>
  </si>
  <si>
    <t>-772456487</t>
  </si>
  <si>
    <t>39</t>
  </si>
  <si>
    <t xml:space="preserve">949101111 </t>
  </si>
  <si>
    <t>Lešení pomocné  s lešeňovou podlahou v do 1,9 m zatížení do 150 kg/m2</t>
  </si>
  <si>
    <t>1169890079</t>
  </si>
  <si>
    <t>40</t>
  </si>
  <si>
    <t>965081229R</t>
  </si>
  <si>
    <t>Vybourání otvoru pro světlovod ve střeše</t>
  </si>
  <si>
    <t>-474936023</t>
  </si>
  <si>
    <t>41</t>
  </si>
  <si>
    <t>968072455</t>
  </si>
  <si>
    <t>Vybourání kovových dveřních zárubní pl do 2 m2</t>
  </si>
  <si>
    <t>-14294866</t>
  </si>
  <si>
    <t>42</t>
  </si>
  <si>
    <t>973031344</t>
  </si>
  <si>
    <t>Vysekání kapes ve zdivu cihelném na MV nebo MVC pl do 0,25 m2 hl do 150 mm</t>
  </si>
  <si>
    <t>1365271386</t>
  </si>
  <si>
    <t>43</t>
  </si>
  <si>
    <t>974031664</t>
  </si>
  <si>
    <t>Vysekání rýh ve zdivu cihelném pro vtahování nosníků hl do 150 mm v do 150 mm</t>
  </si>
  <si>
    <t>685368441</t>
  </si>
  <si>
    <t>44</t>
  </si>
  <si>
    <t>962031132</t>
  </si>
  <si>
    <t>Bourání příček z cihel pálených na MVC tl do 100 mm</t>
  </si>
  <si>
    <t>1746017807</t>
  </si>
  <si>
    <t>45</t>
  </si>
  <si>
    <t>971033641</t>
  </si>
  <si>
    <t>Vybourání otvorů ve zdivu cihelném pl do 4 m2 na MVC nebo MV tl do 300 mm</t>
  </si>
  <si>
    <t>2050234747</t>
  </si>
  <si>
    <t>46</t>
  </si>
  <si>
    <t>971033561</t>
  </si>
  <si>
    <t>Vybourání otvorů ve zdivu cihelném pl do 1 m2 na MVC nebo MV tl do 600 mm</t>
  </si>
  <si>
    <t>-79831104</t>
  </si>
  <si>
    <t>47</t>
  </si>
  <si>
    <t>971033651</t>
  </si>
  <si>
    <t>Vybourání otvorů ve zdivu cihelném pl do 4 m2 na MVC nebo MV tl do 600 mm</t>
  </si>
  <si>
    <t>1770952273</t>
  </si>
  <si>
    <t>48</t>
  </si>
  <si>
    <t>965081223</t>
  </si>
  <si>
    <t>Bourání podlah z dlaždic keramických plochy přes 1 m2</t>
  </si>
  <si>
    <t>1459018136</t>
  </si>
  <si>
    <t>49</t>
  </si>
  <si>
    <t>997013154</t>
  </si>
  <si>
    <t>Vnitrostaveništní doprava suti a vybouraných hmot pro budovy v do 15 m s omezením mechanizace</t>
  </si>
  <si>
    <t>1191247504</t>
  </si>
  <si>
    <t>50</t>
  </si>
  <si>
    <t>997013501</t>
  </si>
  <si>
    <t>Odvoz suti a vybouraných hmot na skládku nebo meziskládku do 1 km se složením</t>
  </si>
  <si>
    <t>1521654099</t>
  </si>
  <si>
    <t>51</t>
  </si>
  <si>
    <t>997013509</t>
  </si>
  <si>
    <t>Příplatek k odvozu suti a vybouraných hmot na skládku ZKD 1 km přes 1 km</t>
  </si>
  <si>
    <t>-382366</t>
  </si>
  <si>
    <t>52</t>
  </si>
  <si>
    <t>997013831</t>
  </si>
  <si>
    <t>Poplatek za uložení stavebního směsného odpadu na skládce (skládkovné)</t>
  </si>
  <si>
    <t>1950275742</t>
  </si>
  <si>
    <t>53</t>
  </si>
  <si>
    <t>998017003</t>
  </si>
  <si>
    <t xml:space="preserve">Přesun hmot s omezením mechanizace </t>
  </si>
  <si>
    <t>-1959915042</t>
  </si>
  <si>
    <t>54</t>
  </si>
  <si>
    <t>713111111</t>
  </si>
  <si>
    <t>Montáž izolace tepelné vrchem stropů volně kladenými rohožemi, pásy, dílci, deskami</t>
  </si>
  <si>
    <t>-1979823847</t>
  </si>
  <si>
    <t>55</t>
  </si>
  <si>
    <t>713121211</t>
  </si>
  <si>
    <t>Montáž izolace tepelné podlah volně kladenými okrajovými pásky</t>
  </si>
  <si>
    <t>606116677</t>
  </si>
  <si>
    <t>56</t>
  </si>
  <si>
    <t>919726122</t>
  </si>
  <si>
    <t>Geotextilie pro ochranu, separaci a filtraci netkaná měrná hmotnost do 300 g/m2</t>
  </si>
  <si>
    <t>-1867631088</t>
  </si>
  <si>
    <t>57</t>
  </si>
  <si>
    <t>631500,01</t>
  </si>
  <si>
    <t>Dodávka tepelné izolace s kročejovým útlumem tl.40mm</t>
  </si>
  <si>
    <t>-671881191</t>
  </si>
  <si>
    <t>58</t>
  </si>
  <si>
    <t>631402730</t>
  </si>
  <si>
    <t xml:space="preserve">pásek okrajový </t>
  </si>
  <si>
    <t>1123232050</t>
  </si>
  <si>
    <t>59</t>
  </si>
  <si>
    <t>631481530</t>
  </si>
  <si>
    <t>deska minerální izolační tl. 80 mm</t>
  </si>
  <si>
    <t>-976342507</t>
  </si>
  <si>
    <t>60</t>
  </si>
  <si>
    <t>631481570</t>
  </si>
  <si>
    <t>deska minerální izolační tl. 160 mm</t>
  </si>
  <si>
    <t>-2067344669</t>
  </si>
  <si>
    <t>61</t>
  </si>
  <si>
    <t>998713203</t>
  </si>
  <si>
    <t xml:space="preserve">Přesun hmot procentní pro izolace tepelné </t>
  </si>
  <si>
    <t>%</t>
  </si>
  <si>
    <t>330136246</t>
  </si>
  <si>
    <t>62</t>
  </si>
  <si>
    <t>720,1</t>
  </si>
  <si>
    <t>Zdravotechnika  -viz samostatná příloha</t>
  </si>
  <si>
    <t>kpl</t>
  </si>
  <si>
    <t>1318898477</t>
  </si>
  <si>
    <t>63</t>
  </si>
  <si>
    <t>730,1</t>
  </si>
  <si>
    <t>Ústřední vytápění-viz samostatná příloha</t>
  </si>
  <si>
    <t>kpl,</t>
  </si>
  <si>
    <t>-780962901</t>
  </si>
  <si>
    <t>64</t>
  </si>
  <si>
    <t>740,1</t>
  </si>
  <si>
    <t>Elektroinstalace-silnoproud-viz samostatná příloha</t>
  </si>
  <si>
    <t>1057221838</t>
  </si>
  <si>
    <t>65</t>
  </si>
  <si>
    <t>740,2</t>
  </si>
  <si>
    <t>Elektroinstalace-slaboproud-viz samostatná příloha</t>
  </si>
  <si>
    <t>1959028697</t>
  </si>
  <si>
    <t>66</t>
  </si>
  <si>
    <t>750,1</t>
  </si>
  <si>
    <t>Vzduchotechnika -viz samostatná příloha</t>
  </si>
  <si>
    <t>-109967589</t>
  </si>
  <si>
    <t>67</t>
  </si>
  <si>
    <t>762083111</t>
  </si>
  <si>
    <t>Impregnace řeziva proti dřevokaznému hmyzu a houbám máčením třída ohrožení 1 a 2</t>
  </si>
  <si>
    <t>-260080102</t>
  </si>
  <si>
    <t>68</t>
  </si>
  <si>
    <t>762332921</t>
  </si>
  <si>
    <t>Doplnění části střešní vazby z hranolů průřezové plochy do 120 cm2 včetně materiálu</t>
  </si>
  <si>
    <t>-522781870</t>
  </si>
  <si>
    <t>69</t>
  </si>
  <si>
    <t>762332922</t>
  </si>
  <si>
    <t>Doplnění části střešní vazby z hranolů průřezové plochy do 224 cm2 včetně materiálu</t>
  </si>
  <si>
    <t>-2112073289</t>
  </si>
  <si>
    <t>70</t>
  </si>
  <si>
    <t>762430812R</t>
  </si>
  <si>
    <t>Demontáž všech podlahových vrstev</t>
  </si>
  <si>
    <t>-535234529</t>
  </si>
  <si>
    <t>71</t>
  </si>
  <si>
    <t>76288-R1</t>
  </si>
  <si>
    <t>Dodávka a montáž revizní lávky vč. zábradlí</t>
  </si>
  <si>
    <t>469462509</t>
  </si>
  <si>
    <t>72</t>
  </si>
  <si>
    <t>762953801</t>
  </si>
  <si>
    <t>Demontáž pochůzí lávky</t>
  </si>
  <si>
    <t>-1548690931</t>
  </si>
  <si>
    <t>73</t>
  </si>
  <si>
    <t>762953808R</t>
  </si>
  <si>
    <t>Demontáž stávající vestavby</t>
  </si>
  <si>
    <t>-693120193</t>
  </si>
  <si>
    <t>74</t>
  </si>
  <si>
    <t>998762203</t>
  </si>
  <si>
    <t xml:space="preserve">Přesun hmot procentní pro kce tesařské </t>
  </si>
  <si>
    <t>-284767714</t>
  </si>
  <si>
    <t>75</t>
  </si>
  <si>
    <t>763121425R1</t>
  </si>
  <si>
    <t>SDK stěna předsazená tl 112,5 mm profil CW+UW 100 deska 1xDF 12,5 TI 100 mm EI 30</t>
  </si>
  <si>
    <t>-1225532782</t>
  </si>
  <si>
    <t>76</t>
  </si>
  <si>
    <t>763131532</t>
  </si>
  <si>
    <t>SDK podhled deska 1xDF 15 bez TI jednovrstvá spodní kce profil CD+UD</t>
  </si>
  <si>
    <t>-264726028</t>
  </si>
  <si>
    <t>77</t>
  </si>
  <si>
    <t>763164336</t>
  </si>
  <si>
    <t>SDK obklad dřevěných kcí uzavřeného tvaru š do 1,6 m desky 1xDF 15</t>
  </si>
  <si>
    <t>-703380819</t>
  </si>
  <si>
    <t>78</t>
  </si>
  <si>
    <t>763182314</t>
  </si>
  <si>
    <t>Ostění oken z desek v SDK kci hloubky do 0,5 m</t>
  </si>
  <si>
    <t>921354463</t>
  </si>
  <si>
    <t>79</t>
  </si>
  <si>
    <t>763111717</t>
  </si>
  <si>
    <t>SDK základní penetrační nátěr</t>
  </si>
  <si>
    <t>1420218610</t>
  </si>
  <si>
    <t>80</t>
  </si>
  <si>
    <t>763182315</t>
  </si>
  <si>
    <t>Uprava podkladu parapetu pro oplechování a par. desku</t>
  </si>
  <si>
    <t>1643177822</t>
  </si>
  <si>
    <t>81</t>
  </si>
  <si>
    <t>998763403</t>
  </si>
  <si>
    <t xml:space="preserve">Přesun hmot procentní pro sádrokartonové konstrukce </t>
  </si>
  <si>
    <t>-213087044</t>
  </si>
  <si>
    <t>82</t>
  </si>
  <si>
    <t>764216604</t>
  </si>
  <si>
    <t>Oplechování rovných parapetů mechanicky kotvené z Pz s povrchovou úpravou rš 330 mm</t>
  </si>
  <si>
    <t>925938089</t>
  </si>
  <si>
    <t>83</t>
  </si>
  <si>
    <t>998764203</t>
  </si>
  <si>
    <t>Přesun hmot procentní pro konstrukce klempířské</t>
  </si>
  <si>
    <t>1837569827</t>
  </si>
  <si>
    <t>84</t>
  </si>
  <si>
    <t>766621211</t>
  </si>
  <si>
    <t>Montáž dřevěných oken plochy přes 1 m2 otevíravých výšky do 1,5 m s rámem do zdiva</t>
  </si>
  <si>
    <t>1602241150</t>
  </si>
  <si>
    <t>85</t>
  </si>
  <si>
    <t>766621622</t>
  </si>
  <si>
    <t>Montáž dřevěných oken plochy do 1 m2 zdvojených otevíravých, sklápěcích do zdiva</t>
  </si>
  <si>
    <t>-1357676063</t>
  </si>
  <si>
    <t>86</t>
  </si>
  <si>
    <t>611305100</t>
  </si>
  <si>
    <t>okno  otvíravé a sklápěcí OS1A 600x11150-odk.01</t>
  </si>
  <si>
    <t>1770346683</t>
  </si>
  <si>
    <t>87</t>
  </si>
  <si>
    <t>611305280</t>
  </si>
  <si>
    <t>okno otvíravé a sklápěcí OS1A 1200x1150 cm-odk.02</t>
  </si>
  <si>
    <t>-1060398384</t>
  </si>
  <si>
    <t>88</t>
  </si>
  <si>
    <t>766660001</t>
  </si>
  <si>
    <t>Montáž dveřních křídel otvíravých 1křídlových š do 0,8 m do ocelové zárubně</t>
  </si>
  <si>
    <t>-1507999577</t>
  </si>
  <si>
    <t>89</t>
  </si>
  <si>
    <t>766660022</t>
  </si>
  <si>
    <t>Montáž dveřních křídel otvíravých 1křídlových š přes 0,8 m požárních do ocelové zárubně</t>
  </si>
  <si>
    <t>929122697</t>
  </si>
  <si>
    <t>90</t>
  </si>
  <si>
    <t xml:space="preserve">611500,02 </t>
  </si>
  <si>
    <t>Dodávka dveří 700/1970- vč. kování -odk,T1</t>
  </si>
  <si>
    <t>-1996892371</t>
  </si>
  <si>
    <t>91</t>
  </si>
  <si>
    <t>611500,021</t>
  </si>
  <si>
    <t xml:space="preserve">Dodávka dveří 700/1970- vč. kování -odk.T2 </t>
  </si>
  <si>
    <t>1107332040</t>
  </si>
  <si>
    <t>92</t>
  </si>
  <si>
    <t>611500,03</t>
  </si>
  <si>
    <t>Dodávka dveří 900/1970- vč. kování -odk, T3-EW 15 DP</t>
  </si>
  <si>
    <t>-448834174</t>
  </si>
  <si>
    <t>93</t>
  </si>
  <si>
    <t>611500,032</t>
  </si>
  <si>
    <t>Dodávka dveří 900/1970- vč. kování -</t>
  </si>
  <si>
    <t>1728228753</t>
  </si>
  <si>
    <t>94</t>
  </si>
  <si>
    <t>611500,031</t>
  </si>
  <si>
    <t>Dodávka dveří 900/2350- vč. kování -odk. T7-EW 15 DP3</t>
  </si>
  <si>
    <t>-89712943</t>
  </si>
  <si>
    <t>95</t>
  </si>
  <si>
    <t>611500,080</t>
  </si>
  <si>
    <t>Dodávka + montáž samozavírače dveří</t>
  </si>
  <si>
    <t>981868088</t>
  </si>
  <si>
    <t>96</t>
  </si>
  <si>
    <t>766660181</t>
  </si>
  <si>
    <t>Montáž dveřních křídel otvíravých 1křídlových š do 0,8 m požárních do obložkové zárubně</t>
  </si>
  <si>
    <t>1545628010</t>
  </si>
  <si>
    <t>97</t>
  </si>
  <si>
    <t>611500,01</t>
  </si>
  <si>
    <t>Dodávka obložkové zárubně š,700</t>
  </si>
  <si>
    <t>-1047470783</t>
  </si>
  <si>
    <t>98</t>
  </si>
  <si>
    <t>766660351</t>
  </si>
  <si>
    <t>Montáž posuvných dveří jednokřídlových průchozí šířky do 800 mm do pojezdu na stěnu</t>
  </si>
  <si>
    <t>1233206266</t>
  </si>
  <si>
    <t>99</t>
  </si>
  <si>
    <t>766694111</t>
  </si>
  <si>
    <t>Montáž parapetních desek dřevěných nebo plastových šířky do 30 cm délky do 1,0 m</t>
  </si>
  <si>
    <t>211295588</t>
  </si>
  <si>
    <t>100</t>
  </si>
  <si>
    <t>766694112</t>
  </si>
  <si>
    <t>Montáž parapetních desek dřevěných nebo plastových šířky do 30 cm délky do 1,6 m</t>
  </si>
  <si>
    <t>-1941664941</t>
  </si>
  <si>
    <t>101</t>
  </si>
  <si>
    <t>607941030</t>
  </si>
  <si>
    <t>deska parapetní dřevotřísková vnitřní POSTFORMING 0,3 x 1 m</t>
  </si>
  <si>
    <t>552903684</t>
  </si>
  <si>
    <t>102</t>
  </si>
  <si>
    <t>607941210</t>
  </si>
  <si>
    <t>koncovka PVC k parapetním deskám 600 mm</t>
  </si>
  <si>
    <t>-1362945595</t>
  </si>
  <si>
    <t>103</t>
  </si>
  <si>
    <t>766821121</t>
  </si>
  <si>
    <t>Montáž korpusu vestavěné skříně šatní jednokřídlové</t>
  </si>
  <si>
    <t>1114627273</t>
  </si>
  <si>
    <t>104</t>
  </si>
  <si>
    <t>615600,01</t>
  </si>
  <si>
    <t>Dodávka šatní skříně 600/600/2000 -odk,T6</t>
  </si>
  <si>
    <t>2050297138</t>
  </si>
  <si>
    <t>105</t>
  </si>
  <si>
    <t>766900001</t>
  </si>
  <si>
    <t>Dodávka a montáž střešního světlovodu 460/460 vč.lemování</t>
  </si>
  <si>
    <t>-783398496</t>
  </si>
  <si>
    <t>106</t>
  </si>
  <si>
    <t>998766203</t>
  </si>
  <si>
    <t xml:space="preserve">Přesun hmot procentní pro konstrukce truhlářské </t>
  </si>
  <si>
    <t>35310774</t>
  </si>
  <si>
    <t>107</t>
  </si>
  <si>
    <t>771474112</t>
  </si>
  <si>
    <t>Montáž soklíků z dlaždic keramických rovných flexibilní lepidlo v do 90 mm</t>
  </si>
  <si>
    <t>-1597978951</t>
  </si>
  <si>
    <t>108</t>
  </si>
  <si>
    <t>771574113</t>
  </si>
  <si>
    <t>Montáž podlah keramických režných hladkých lepených flexibilním lepidlem do 12 ks/m2</t>
  </si>
  <si>
    <t>-1417135410</t>
  </si>
  <si>
    <t>109</t>
  </si>
  <si>
    <t>597500,01</t>
  </si>
  <si>
    <t>Dodávka keramické dlažby -dle výběru odběratele</t>
  </si>
  <si>
    <t>1011608859</t>
  </si>
  <si>
    <t>110</t>
  </si>
  <si>
    <t>771579191</t>
  </si>
  <si>
    <t>Příplatek k montáž podlah keramických za plochu do 5 m2</t>
  </si>
  <si>
    <t>-1891134483</t>
  </si>
  <si>
    <t>111</t>
  </si>
  <si>
    <t xml:space="preserve">771579192 </t>
  </si>
  <si>
    <t>Příplatek k montáž podlah keramických za omezený prostor</t>
  </si>
  <si>
    <t>-225842545</t>
  </si>
  <si>
    <t>112</t>
  </si>
  <si>
    <t>771579197</t>
  </si>
  <si>
    <t>Příplatek k montáž podlah keramických za lepení dvousložkovým lepidlem</t>
  </si>
  <si>
    <t>-789685970</t>
  </si>
  <si>
    <t>113</t>
  </si>
  <si>
    <t xml:space="preserve">771591111 </t>
  </si>
  <si>
    <t>Podlahy penetrace podkladu</t>
  </si>
  <si>
    <t>765438381</t>
  </si>
  <si>
    <t>114</t>
  </si>
  <si>
    <t>771591115</t>
  </si>
  <si>
    <t>Podlahy spárování silikonem</t>
  </si>
  <si>
    <t>-1472857500</t>
  </si>
  <si>
    <t>115</t>
  </si>
  <si>
    <t>998771203</t>
  </si>
  <si>
    <t xml:space="preserve">Přesun hmot procentní pro podlahy z dlaždic </t>
  </si>
  <si>
    <t>129470737</t>
  </si>
  <si>
    <t>116</t>
  </si>
  <si>
    <t>776121311</t>
  </si>
  <si>
    <t>Vodou ředitelná penetrace savého podkladu povlakových podlah ředěná v poměru 1:1</t>
  </si>
  <si>
    <t>1813973195</t>
  </si>
  <si>
    <t>117</t>
  </si>
  <si>
    <t>776141121</t>
  </si>
  <si>
    <t>Vyrovnání podkladu povlakových podlah stěrkou pevnosti 30 MPa tl 3 mm</t>
  </si>
  <si>
    <t>1910006546</t>
  </si>
  <si>
    <t>118</t>
  </si>
  <si>
    <t>776221111R1</t>
  </si>
  <si>
    <t>Lepení pásů z PVC disperzním  lepidlem</t>
  </si>
  <si>
    <t>-1381638711</t>
  </si>
  <si>
    <t>119</t>
  </si>
  <si>
    <t>284122459P</t>
  </si>
  <si>
    <t>krytina podlahová PVC tl.4,5mm -třída zátěže 34</t>
  </si>
  <si>
    <t>-1696905629</t>
  </si>
  <si>
    <t>120</t>
  </si>
  <si>
    <t>776223112</t>
  </si>
  <si>
    <t>Spoj povlakových podlahovin z PVC svařováním za studena</t>
  </si>
  <si>
    <t>-1689379223</t>
  </si>
  <si>
    <t>121</t>
  </si>
  <si>
    <t>776421100 K</t>
  </si>
  <si>
    <t>Lepení obvodových soklíků nebo lišt z měkčených plastů</t>
  </si>
  <si>
    <t>1289918526</t>
  </si>
  <si>
    <t>122</t>
  </si>
  <si>
    <t>284110020 M</t>
  </si>
  <si>
    <t>lišta speciální soklová pro instalaci pvc</t>
  </si>
  <si>
    <t>-48220658</t>
  </si>
  <si>
    <t>123</t>
  </si>
  <si>
    <t>998776203</t>
  </si>
  <si>
    <t xml:space="preserve">Přesun hmot procentní pro podlahy povlakové </t>
  </si>
  <si>
    <t>-222357578</t>
  </si>
  <si>
    <t>124</t>
  </si>
  <si>
    <t>781474112</t>
  </si>
  <si>
    <t>Montáž obkladů vnitřních keramických hladkých do 12 ks/m2 lepených flexibilním lepidlem</t>
  </si>
  <si>
    <t>-1662185260</t>
  </si>
  <si>
    <t>125</t>
  </si>
  <si>
    <t xml:space="preserve">597610000 </t>
  </si>
  <si>
    <t>obkládačky keramické</t>
  </si>
  <si>
    <t>2079205101</t>
  </si>
  <si>
    <t>126</t>
  </si>
  <si>
    <t>781479194</t>
  </si>
  <si>
    <t>Příplatek k montáži obkladů vnitřních keramických hladkých za nerovný povrch</t>
  </si>
  <si>
    <t>416297244</t>
  </si>
  <si>
    <t>127</t>
  </si>
  <si>
    <t xml:space="preserve">781479197 </t>
  </si>
  <si>
    <t>Příplatek k montáži obkladů vnitřních keramických hladkých za lepením lepidlem dvousložkovým</t>
  </si>
  <si>
    <t>341961418</t>
  </si>
  <si>
    <t>128</t>
  </si>
  <si>
    <t>781494511</t>
  </si>
  <si>
    <t>Plastové profily ukončovací lepené flexibilním lepidlem</t>
  </si>
  <si>
    <t>-659773047</t>
  </si>
  <si>
    <t>129</t>
  </si>
  <si>
    <t xml:space="preserve">781495111 </t>
  </si>
  <si>
    <t>Penetrace podkladu vnitřních obkladů</t>
  </si>
  <si>
    <t>1850275726</t>
  </si>
  <si>
    <t>130</t>
  </si>
  <si>
    <t>781495115</t>
  </si>
  <si>
    <t>Spárování vnitřních obkladů silikonem</t>
  </si>
  <si>
    <t>-924337648</t>
  </si>
  <si>
    <t>131</t>
  </si>
  <si>
    <t>998781203</t>
  </si>
  <si>
    <t>Přesun hmot procentní pro obklady keramické</t>
  </si>
  <si>
    <t>591415812</t>
  </si>
  <si>
    <t>132</t>
  </si>
  <si>
    <t>783314201</t>
  </si>
  <si>
    <t>Základní antikorozní jednonásobný syntetický standardní nátěr zámečnických konstrukcí</t>
  </si>
  <si>
    <t>-435632760</t>
  </si>
  <si>
    <t>133</t>
  </si>
  <si>
    <t>1663267197</t>
  </si>
  <si>
    <t>134</t>
  </si>
  <si>
    <t>783315101</t>
  </si>
  <si>
    <t>Mezinátěr jednonásobný syntetický standardní zámečnických konstrukcí</t>
  </si>
  <si>
    <t>-698356026</t>
  </si>
  <si>
    <t>135</t>
  </si>
  <si>
    <t>783317101</t>
  </si>
  <si>
    <t>Krycí jednonásobný syntetický standardní nátěr zámečnických konstrukcí</t>
  </si>
  <si>
    <t>1100475932</t>
  </si>
  <si>
    <t>136</t>
  </si>
  <si>
    <t xml:space="preserve">784181111 </t>
  </si>
  <si>
    <t>Základní silikátová jednonásobná penetrace podkladu v místnostech výšky do 3,80m</t>
  </si>
  <si>
    <t>-2018526035</t>
  </si>
  <si>
    <t>137</t>
  </si>
  <si>
    <t xml:space="preserve">784221101 </t>
  </si>
  <si>
    <t>Dvojnásobné bílé malby  ze směsí za sucha dobře otěruvzdorných v místnostech do 3,80 m</t>
  </si>
  <si>
    <t>-971354392</t>
  </si>
  <si>
    <t>138</t>
  </si>
  <si>
    <t>000350</t>
  </si>
  <si>
    <t>Náklady na zařízení staveniště</t>
  </si>
  <si>
    <t>512</t>
  </si>
  <si>
    <t>1730208301</t>
  </si>
  <si>
    <t>139</t>
  </si>
  <si>
    <t>000400</t>
  </si>
  <si>
    <t>Náklady na dokumentaci skutečného provedení</t>
  </si>
  <si>
    <t>-1379257335</t>
  </si>
  <si>
    <t>140</t>
  </si>
  <si>
    <t>000450</t>
  </si>
  <si>
    <t>Náklady na kompletační činnost dodavatele</t>
  </si>
  <si>
    <t>-1270069736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</si>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</sst>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1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6" t="s">
        <v>8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2"/>
      <c r="BE5" s="177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2"/>
      <c r="BE6" s="178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2"/>
      <c r="BE7" s="178"/>
      <c r="BS7" s="17" t="s">
        <v>9</v>
      </c>
    </row>
    <row r="8" spans="1:73" ht="14.45" customHeight="1">
      <c r="B8" s="21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2"/>
      <c r="BE8" s="178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78"/>
      <c r="BS9" s="17" t="s">
        <v>9</v>
      </c>
    </row>
    <row r="10" spans="1:73" ht="14.45" customHeight="1">
      <c r="B10" s="21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2"/>
      <c r="BE10" s="178"/>
      <c r="BS10" s="17" t="s">
        <v>9</v>
      </c>
    </row>
    <row r="11" spans="1:73" ht="18.399999999999999" customHeight="1">
      <c r="B11" s="21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2"/>
      <c r="BE11" s="178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78"/>
      <c r="BS12" s="17" t="s">
        <v>9</v>
      </c>
    </row>
    <row r="13" spans="1:73" ht="14.45" customHeight="1">
      <c r="B13" s="21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31" t="s">
        <v>32</v>
      </c>
      <c r="AO13" s="25"/>
      <c r="AP13" s="25"/>
      <c r="AQ13" s="22"/>
      <c r="BE13" s="178"/>
      <c r="BS13" s="17" t="s">
        <v>9</v>
      </c>
    </row>
    <row r="14" spans="1:73">
      <c r="B14" s="21"/>
      <c r="C14" s="25"/>
      <c r="D14" s="25"/>
      <c r="E14" s="182" t="s">
        <v>32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30</v>
      </c>
      <c r="AL14" s="25"/>
      <c r="AM14" s="25"/>
      <c r="AN14" s="31" t="s">
        <v>32</v>
      </c>
      <c r="AO14" s="25"/>
      <c r="AP14" s="25"/>
      <c r="AQ14" s="22"/>
      <c r="BE14" s="178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78"/>
      <c r="BS15" s="17" t="s">
        <v>6</v>
      </c>
    </row>
    <row r="16" spans="1:73" ht="14.45" customHeight="1">
      <c r="B16" s="21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5</v>
      </c>
      <c r="AO16" s="25"/>
      <c r="AP16" s="25"/>
      <c r="AQ16" s="22"/>
      <c r="BE16" s="178"/>
      <c r="BS16" s="17" t="s">
        <v>6</v>
      </c>
    </row>
    <row r="17" spans="2:71" ht="18.399999999999999" customHeight="1">
      <c r="B17" s="21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2"/>
      <c r="BE17" s="178"/>
      <c r="BS17" s="17" t="s">
        <v>35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78"/>
      <c r="BS18" s="17" t="s">
        <v>9</v>
      </c>
    </row>
    <row r="19" spans="2:71" ht="14.45" customHeight="1">
      <c r="B19" s="21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2"/>
      <c r="BE19" s="178"/>
      <c r="BS19" s="17" t="s">
        <v>9</v>
      </c>
    </row>
    <row r="20" spans="2:71" ht="18.399999999999999" customHeight="1">
      <c r="B20" s="21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2"/>
      <c r="BE20" s="178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78"/>
    </row>
    <row r="22" spans="2:71">
      <c r="B22" s="21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78"/>
    </row>
    <row r="23" spans="2:71" ht="22.5" customHeight="1">
      <c r="B23" s="21"/>
      <c r="C23" s="25"/>
      <c r="D23" s="25"/>
      <c r="E23" s="184" t="s">
        <v>5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2"/>
      <c r="BE23" s="178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78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78"/>
    </row>
    <row r="26" spans="2:71" ht="14.45" customHeight="1">
      <c r="B26" s="21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ROUND(AG87,0)</f>
        <v>0</v>
      </c>
      <c r="AL26" s="180"/>
      <c r="AM26" s="180"/>
      <c r="AN26" s="180"/>
      <c r="AO26" s="180"/>
      <c r="AP26" s="25"/>
      <c r="AQ26" s="22"/>
      <c r="BE26" s="178"/>
    </row>
    <row r="27" spans="2:71" ht="14.45" customHeight="1">
      <c r="B27" s="21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ROUND(AG90,0)</f>
        <v>0</v>
      </c>
      <c r="AL27" s="185"/>
      <c r="AM27" s="185"/>
      <c r="AN27" s="185"/>
      <c r="AO27" s="185"/>
      <c r="AP27" s="25"/>
      <c r="AQ27" s="22"/>
      <c r="BE27" s="178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8"/>
    </row>
    <row r="29" spans="2:71" s="1" customFormat="1" ht="25.9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6">
        <f>ROUND(AK26+AK27,0)</f>
        <v>0</v>
      </c>
      <c r="AL29" s="187"/>
      <c r="AM29" s="187"/>
      <c r="AN29" s="187"/>
      <c r="AO29" s="187"/>
      <c r="AP29" s="35"/>
      <c r="AQ29" s="36"/>
      <c r="BE29" s="178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8"/>
    </row>
    <row r="31" spans="2:71" s="2" customFormat="1" ht="14.45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188">
        <v>0.21</v>
      </c>
      <c r="M31" s="189"/>
      <c r="N31" s="189"/>
      <c r="O31" s="189"/>
      <c r="P31" s="40"/>
      <c r="Q31" s="40"/>
      <c r="R31" s="40"/>
      <c r="S31" s="40"/>
      <c r="T31" s="43" t="s">
        <v>44</v>
      </c>
      <c r="U31" s="40"/>
      <c r="V31" s="40"/>
      <c r="W31" s="190">
        <f>ROUND(AZ87+SUM(CD91:CD95),0)</f>
        <v>0</v>
      </c>
      <c r="X31" s="189"/>
      <c r="Y31" s="189"/>
      <c r="Z31" s="189"/>
      <c r="AA31" s="189"/>
      <c r="AB31" s="189"/>
      <c r="AC31" s="189"/>
      <c r="AD31" s="189"/>
      <c r="AE31" s="189"/>
      <c r="AF31" s="40"/>
      <c r="AG31" s="40"/>
      <c r="AH31" s="40"/>
      <c r="AI31" s="40"/>
      <c r="AJ31" s="40"/>
      <c r="AK31" s="190">
        <f>ROUND(AV87+SUM(BY91:BY95),0)</f>
        <v>0</v>
      </c>
      <c r="AL31" s="189"/>
      <c r="AM31" s="189"/>
      <c r="AN31" s="189"/>
      <c r="AO31" s="189"/>
      <c r="AP31" s="40"/>
      <c r="AQ31" s="44"/>
      <c r="BE31" s="178"/>
    </row>
    <row r="32" spans="2:71" s="2" customFormat="1" ht="14.45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188">
        <v>0.15</v>
      </c>
      <c r="M32" s="189"/>
      <c r="N32" s="189"/>
      <c r="O32" s="189"/>
      <c r="P32" s="40"/>
      <c r="Q32" s="40"/>
      <c r="R32" s="40"/>
      <c r="S32" s="40"/>
      <c r="T32" s="43" t="s">
        <v>44</v>
      </c>
      <c r="U32" s="40"/>
      <c r="V32" s="40"/>
      <c r="W32" s="190">
        <f>ROUND(BA87+SUM(CE91:CE95),0)</f>
        <v>0</v>
      </c>
      <c r="X32" s="189"/>
      <c r="Y32" s="189"/>
      <c r="Z32" s="189"/>
      <c r="AA32" s="189"/>
      <c r="AB32" s="189"/>
      <c r="AC32" s="189"/>
      <c r="AD32" s="189"/>
      <c r="AE32" s="189"/>
      <c r="AF32" s="40"/>
      <c r="AG32" s="40"/>
      <c r="AH32" s="40"/>
      <c r="AI32" s="40"/>
      <c r="AJ32" s="40"/>
      <c r="AK32" s="190">
        <f>ROUND(AW87+SUM(BZ91:BZ95),0)</f>
        <v>0</v>
      </c>
      <c r="AL32" s="189"/>
      <c r="AM32" s="189"/>
      <c r="AN32" s="189"/>
      <c r="AO32" s="189"/>
      <c r="AP32" s="40"/>
      <c r="AQ32" s="44"/>
      <c r="BE32" s="178"/>
    </row>
    <row r="33" spans="2:57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188">
        <v>0.21</v>
      </c>
      <c r="M33" s="189"/>
      <c r="N33" s="189"/>
      <c r="O33" s="189"/>
      <c r="P33" s="40"/>
      <c r="Q33" s="40"/>
      <c r="R33" s="40"/>
      <c r="S33" s="40"/>
      <c r="T33" s="43" t="s">
        <v>44</v>
      </c>
      <c r="U33" s="40"/>
      <c r="V33" s="40"/>
      <c r="W33" s="190">
        <f>ROUND(BB87+SUM(CF91:CF95),0)</f>
        <v>0</v>
      </c>
      <c r="X33" s="189"/>
      <c r="Y33" s="189"/>
      <c r="Z33" s="189"/>
      <c r="AA33" s="189"/>
      <c r="AB33" s="189"/>
      <c r="AC33" s="189"/>
      <c r="AD33" s="189"/>
      <c r="AE33" s="189"/>
      <c r="AF33" s="40"/>
      <c r="AG33" s="40"/>
      <c r="AH33" s="40"/>
      <c r="AI33" s="40"/>
      <c r="AJ33" s="40"/>
      <c r="AK33" s="190">
        <v>0</v>
      </c>
      <c r="AL33" s="189"/>
      <c r="AM33" s="189"/>
      <c r="AN33" s="189"/>
      <c r="AO33" s="189"/>
      <c r="AP33" s="40"/>
      <c r="AQ33" s="44"/>
      <c r="BE33" s="178"/>
    </row>
    <row r="34" spans="2:57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188">
        <v>0.15</v>
      </c>
      <c r="M34" s="189"/>
      <c r="N34" s="189"/>
      <c r="O34" s="189"/>
      <c r="P34" s="40"/>
      <c r="Q34" s="40"/>
      <c r="R34" s="40"/>
      <c r="S34" s="40"/>
      <c r="T34" s="43" t="s">
        <v>44</v>
      </c>
      <c r="U34" s="40"/>
      <c r="V34" s="40"/>
      <c r="W34" s="190">
        <f>ROUND(BC87+SUM(CG91:CG95),0)</f>
        <v>0</v>
      </c>
      <c r="X34" s="189"/>
      <c r="Y34" s="189"/>
      <c r="Z34" s="189"/>
      <c r="AA34" s="189"/>
      <c r="AB34" s="189"/>
      <c r="AC34" s="189"/>
      <c r="AD34" s="189"/>
      <c r="AE34" s="189"/>
      <c r="AF34" s="40"/>
      <c r="AG34" s="40"/>
      <c r="AH34" s="40"/>
      <c r="AI34" s="40"/>
      <c r="AJ34" s="40"/>
      <c r="AK34" s="190">
        <v>0</v>
      </c>
      <c r="AL34" s="189"/>
      <c r="AM34" s="189"/>
      <c r="AN34" s="189"/>
      <c r="AO34" s="189"/>
      <c r="AP34" s="40"/>
      <c r="AQ34" s="44"/>
      <c r="BE34" s="178"/>
    </row>
    <row r="35" spans="2:57" s="2" customFormat="1" ht="14.45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188">
        <v>0</v>
      </c>
      <c r="M35" s="189"/>
      <c r="N35" s="189"/>
      <c r="O35" s="189"/>
      <c r="P35" s="40"/>
      <c r="Q35" s="40"/>
      <c r="R35" s="40"/>
      <c r="S35" s="40"/>
      <c r="T35" s="43" t="s">
        <v>44</v>
      </c>
      <c r="U35" s="40"/>
      <c r="V35" s="40"/>
      <c r="W35" s="190">
        <f>ROUND(BD87+SUM(CH91:CH95),0)</f>
        <v>0</v>
      </c>
      <c r="X35" s="189"/>
      <c r="Y35" s="189"/>
      <c r="Z35" s="189"/>
      <c r="AA35" s="189"/>
      <c r="AB35" s="189"/>
      <c r="AC35" s="189"/>
      <c r="AD35" s="189"/>
      <c r="AE35" s="189"/>
      <c r="AF35" s="40"/>
      <c r="AG35" s="40"/>
      <c r="AH35" s="40"/>
      <c r="AI35" s="40"/>
      <c r="AJ35" s="40"/>
      <c r="AK35" s="190">
        <v>0</v>
      </c>
      <c r="AL35" s="189"/>
      <c r="AM35" s="189"/>
      <c r="AN35" s="189"/>
      <c r="AO35" s="189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191" t="s">
        <v>51</v>
      </c>
      <c r="Y37" s="192"/>
      <c r="Z37" s="192"/>
      <c r="AA37" s="192"/>
      <c r="AB37" s="192"/>
      <c r="AC37" s="47"/>
      <c r="AD37" s="47"/>
      <c r="AE37" s="47"/>
      <c r="AF37" s="47"/>
      <c r="AG37" s="47"/>
      <c r="AH37" s="47"/>
      <c r="AI37" s="47"/>
      <c r="AJ37" s="47"/>
      <c r="AK37" s="193">
        <f>SUM(AK29:AK35)</f>
        <v>0</v>
      </c>
      <c r="AL37" s="192"/>
      <c r="AM37" s="192"/>
      <c r="AN37" s="192"/>
      <c r="AO37" s="194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5" t="s">
        <v>58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19160008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5" t="str">
        <f>K6</f>
        <v>Domov pro seniory CESMINA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Slezská 23- Starý Bohumín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>16.4.2019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27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Bohumín -Masarykova 158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197" t="str">
        <f>IF(E17="","",E17)</f>
        <v>Kubinova +partneři s.r.o -Hlučín</v>
      </c>
      <c r="AN82" s="197"/>
      <c r="AO82" s="197"/>
      <c r="AP82" s="197"/>
      <c r="AQ82" s="36"/>
      <c r="AS82" s="198" t="s">
        <v>59</v>
      </c>
      <c r="AT82" s="199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36</v>
      </c>
      <c r="AJ83" s="35"/>
      <c r="AK83" s="35"/>
      <c r="AL83" s="35"/>
      <c r="AM83" s="197" t="str">
        <f>IF(E20="","",E20)</f>
        <v xml:space="preserve"> </v>
      </c>
      <c r="AN83" s="197"/>
      <c r="AO83" s="197"/>
      <c r="AP83" s="197"/>
      <c r="AQ83" s="36"/>
      <c r="AS83" s="200"/>
      <c r="AT83" s="201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0"/>
      <c r="AT84" s="201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202" t="s">
        <v>60</v>
      </c>
      <c r="D85" s="203"/>
      <c r="E85" s="203"/>
      <c r="F85" s="203"/>
      <c r="G85" s="203"/>
      <c r="H85" s="74"/>
      <c r="I85" s="204" t="s">
        <v>61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62</v>
      </c>
      <c r="AH85" s="203"/>
      <c r="AI85" s="203"/>
      <c r="AJ85" s="203"/>
      <c r="AK85" s="203"/>
      <c r="AL85" s="203"/>
      <c r="AM85" s="203"/>
      <c r="AN85" s="204" t="s">
        <v>63</v>
      </c>
      <c r="AO85" s="203"/>
      <c r="AP85" s="205"/>
      <c r="AQ85" s="36"/>
      <c r="AS85" s="75" t="s">
        <v>64</v>
      </c>
      <c r="AT85" s="76" t="s">
        <v>65</v>
      </c>
      <c r="AU85" s="76" t="s">
        <v>66</v>
      </c>
      <c r="AV85" s="76" t="s">
        <v>67</v>
      </c>
      <c r="AW85" s="76" t="s">
        <v>68</v>
      </c>
      <c r="AX85" s="76" t="s">
        <v>69</v>
      </c>
      <c r="AY85" s="76" t="s">
        <v>70</v>
      </c>
      <c r="AZ85" s="76" t="s">
        <v>71</v>
      </c>
      <c r="BA85" s="76" t="s">
        <v>72</v>
      </c>
      <c r="BB85" s="76" t="s">
        <v>73</v>
      </c>
      <c r="BC85" s="76" t="s">
        <v>74</v>
      </c>
      <c r="BD85" s="77" t="s">
        <v>75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9" t="s">
        <v>76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13">
        <f>ROUND(AG88,0)</f>
        <v>0</v>
      </c>
      <c r="AH87" s="213"/>
      <c r="AI87" s="213"/>
      <c r="AJ87" s="213"/>
      <c r="AK87" s="213"/>
      <c r="AL87" s="213"/>
      <c r="AM87" s="213"/>
      <c r="AN87" s="214">
        <f>SUM(AG87,AT87)</f>
        <v>0</v>
      </c>
      <c r="AO87" s="214"/>
      <c r="AP87" s="214"/>
      <c r="AQ87" s="70"/>
      <c r="AS87" s="81">
        <f>ROUND(AS88,0)</f>
        <v>0</v>
      </c>
      <c r="AT87" s="82">
        <f>ROUND(SUM(AV87:AW87),0)</f>
        <v>0</v>
      </c>
      <c r="AU87" s="83">
        <f>ROUND(AU88,5)</f>
        <v>0</v>
      </c>
      <c r="AV87" s="82">
        <f>ROUND(AZ87*L31,0)</f>
        <v>0</v>
      </c>
      <c r="AW87" s="82">
        <f>ROUND(BA87*L32,0)</f>
        <v>0</v>
      </c>
      <c r="AX87" s="82">
        <f>ROUND(BB87*L31,0)</f>
        <v>0</v>
      </c>
      <c r="AY87" s="82">
        <f>ROUND(BC87*L32,0)</f>
        <v>0</v>
      </c>
      <c r="AZ87" s="82">
        <f>ROUND(AZ88,0)</f>
        <v>0</v>
      </c>
      <c r="BA87" s="82">
        <f>ROUND(BA88,0)</f>
        <v>0</v>
      </c>
      <c r="BB87" s="82">
        <f>ROUND(BB88,0)</f>
        <v>0</v>
      </c>
      <c r="BC87" s="82">
        <f>ROUND(BC88,0)</f>
        <v>0</v>
      </c>
      <c r="BD87" s="84">
        <f>ROUND(BD88,0)</f>
        <v>0</v>
      </c>
      <c r="BS87" s="85" t="s">
        <v>77</v>
      </c>
      <c r="BT87" s="85" t="s">
        <v>78</v>
      </c>
      <c r="BU87" s="86" t="s">
        <v>79</v>
      </c>
      <c r="BV87" s="85" t="s">
        <v>80</v>
      </c>
      <c r="BW87" s="85" t="s">
        <v>81</v>
      </c>
      <c r="BX87" s="85" t="s">
        <v>82</v>
      </c>
    </row>
    <row r="88" spans="1:89" s="5" customFormat="1" ht="22.5" customHeight="1">
      <c r="A88" s="87" t="s">
        <v>83</v>
      </c>
      <c r="B88" s="88"/>
      <c r="C88" s="89"/>
      <c r="D88" s="208" t="s">
        <v>84</v>
      </c>
      <c r="E88" s="208"/>
      <c r="F88" s="208"/>
      <c r="G88" s="208"/>
      <c r="H88" s="208"/>
      <c r="I88" s="90"/>
      <c r="J88" s="208" t="s">
        <v>85</v>
      </c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6">
        <f>'01 - Půdní vestavba šaten...'!M30</f>
        <v>0</v>
      </c>
      <c r="AH88" s="207"/>
      <c r="AI88" s="207"/>
      <c r="AJ88" s="207"/>
      <c r="AK88" s="207"/>
      <c r="AL88" s="207"/>
      <c r="AM88" s="207"/>
      <c r="AN88" s="206">
        <f>SUM(AG88,AT88)</f>
        <v>0</v>
      </c>
      <c r="AO88" s="207"/>
      <c r="AP88" s="207"/>
      <c r="AQ88" s="91"/>
      <c r="AS88" s="92">
        <f>'01 - Půdní vestavba šaten...'!M28</f>
        <v>0</v>
      </c>
      <c r="AT88" s="93">
        <f>ROUND(SUM(AV88:AW88),0)</f>
        <v>0</v>
      </c>
      <c r="AU88" s="94">
        <f>'01 - Půdní vestavba šaten...'!W143</f>
        <v>0</v>
      </c>
      <c r="AV88" s="93">
        <f>'01 - Půdní vestavba šaten...'!M32</f>
        <v>0</v>
      </c>
      <c r="AW88" s="93">
        <f>'01 - Půdní vestavba šaten...'!M33</f>
        <v>0</v>
      </c>
      <c r="AX88" s="93">
        <f>'01 - Půdní vestavba šaten...'!M34</f>
        <v>0</v>
      </c>
      <c r="AY88" s="93">
        <f>'01 - Půdní vestavba šaten...'!M35</f>
        <v>0</v>
      </c>
      <c r="AZ88" s="93">
        <f>'01 - Půdní vestavba šaten...'!H32</f>
        <v>0</v>
      </c>
      <c r="BA88" s="93">
        <f>'01 - Půdní vestavba šaten...'!H33</f>
        <v>0</v>
      </c>
      <c r="BB88" s="93">
        <f>'01 - Půdní vestavba šaten...'!H34</f>
        <v>0</v>
      </c>
      <c r="BC88" s="93">
        <f>'01 - Půdní vestavba šaten...'!H35</f>
        <v>0</v>
      </c>
      <c r="BD88" s="95">
        <f>'01 - Půdní vestavba šaten...'!H36</f>
        <v>0</v>
      </c>
      <c r="BT88" s="96" t="s">
        <v>9</v>
      </c>
      <c r="BV88" s="96" t="s">
        <v>80</v>
      </c>
      <c r="BW88" s="96" t="s">
        <v>86</v>
      </c>
      <c r="BX88" s="96" t="s">
        <v>81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79" t="s">
        <v>87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14">
        <f>ROUND(SUM(AG91:AG94),0)</f>
        <v>0</v>
      </c>
      <c r="AH90" s="214"/>
      <c r="AI90" s="214"/>
      <c r="AJ90" s="214"/>
      <c r="AK90" s="214"/>
      <c r="AL90" s="214"/>
      <c r="AM90" s="214"/>
      <c r="AN90" s="214">
        <f>ROUND(SUM(AN91:AN94),0)</f>
        <v>0</v>
      </c>
      <c r="AO90" s="214"/>
      <c r="AP90" s="214"/>
      <c r="AQ90" s="36"/>
      <c r="AS90" s="75" t="s">
        <v>88</v>
      </c>
      <c r="AT90" s="76" t="s">
        <v>89</v>
      </c>
      <c r="AU90" s="76" t="s">
        <v>42</v>
      </c>
      <c r="AV90" s="77" t="s">
        <v>65</v>
      </c>
    </row>
    <row r="91" spans="1:89" s="1" customFormat="1" ht="19.899999999999999" customHeight="1">
      <c r="B91" s="34"/>
      <c r="C91" s="35"/>
      <c r="D91" s="97" t="s">
        <v>90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09">
        <f>ROUND(AG87*AS91,0)</f>
        <v>0</v>
      </c>
      <c r="AH91" s="210"/>
      <c r="AI91" s="210"/>
      <c r="AJ91" s="210"/>
      <c r="AK91" s="210"/>
      <c r="AL91" s="210"/>
      <c r="AM91" s="210"/>
      <c r="AN91" s="210">
        <f>ROUND(AG91+AV91,0)</f>
        <v>0</v>
      </c>
      <c r="AO91" s="210"/>
      <c r="AP91" s="210"/>
      <c r="AQ91" s="36"/>
      <c r="AS91" s="98">
        <v>0</v>
      </c>
      <c r="AT91" s="99" t="s">
        <v>91</v>
      </c>
      <c r="AU91" s="99" t="s">
        <v>43</v>
      </c>
      <c r="AV91" s="100">
        <f>ROUND(IF(AU91="základní",AG91*L31,IF(AU91="snížená",AG91*L32,0)),0)</f>
        <v>0</v>
      </c>
      <c r="BV91" s="17" t="s">
        <v>92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11" t="s">
        <v>93</v>
      </c>
      <c r="E92" s="212"/>
      <c r="F92" s="212"/>
      <c r="G92" s="212"/>
      <c r="H92" s="212"/>
      <c r="I92" s="212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35"/>
      <c r="AD92" s="35"/>
      <c r="AE92" s="35"/>
      <c r="AF92" s="35"/>
      <c r="AG92" s="209">
        <f>AG87*AS92</f>
        <v>0</v>
      </c>
      <c r="AH92" s="210"/>
      <c r="AI92" s="210"/>
      <c r="AJ92" s="210"/>
      <c r="AK92" s="210"/>
      <c r="AL92" s="210"/>
      <c r="AM92" s="210"/>
      <c r="AN92" s="210">
        <f>AG92+AV92</f>
        <v>0</v>
      </c>
      <c r="AO92" s="210"/>
      <c r="AP92" s="210"/>
      <c r="AQ92" s="36"/>
      <c r="AS92" s="102">
        <v>0</v>
      </c>
      <c r="AT92" s="103" t="s">
        <v>91</v>
      </c>
      <c r="AU92" s="103" t="s">
        <v>43</v>
      </c>
      <c r="AV92" s="104">
        <f>ROUND(IF(AU92="nulová",0,IF(OR(AU92="základní",AU92="zákl. přenesená"),AG92*L31,AG92*L32)),0)</f>
        <v>0</v>
      </c>
      <c r="BV92" s="17" t="s">
        <v>94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11" t="s">
        <v>93</v>
      </c>
      <c r="E93" s="212"/>
      <c r="F93" s="212"/>
      <c r="G93" s="212"/>
      <c r="H93" s="212"/>
      <c r="I93" s="212"/>
      <c r="J93" s="212"/>
      <c r="K93" s="212"/>
      <c r="L93" s="212"/>
      <c r="M93" s="212"/>
      <c r="N93" s="212"/>
      <c r="O93" s="212"/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35"/>
      <c r="AD93" s="35"/>
      <c r="AE93" s="35"/>
      <c r="AF93" s="35"/>
      <c r="AG93" s="209">
        <f>AG87*AS93</f>
        <v>0</v>
      </c>
      <c r="AH93" s="210"/>
      <c r="AI93" s="210"/>
      <c r="AJ93" s="210"/>
      <c r="AK93" s="210"/>
      <c r="AL93" s="210"/>
      <c r="AM93" s="210"/>
      <c r="AN93" s="210">
        <f>AG93+AV93</f>
        <v>0</v>
      </c>
      <c r="AO93" s="210"/>
      <c r="AP93" s="210"/>
      <c r="AQ93" s="36"/>
      <c r="AS93" s="102">
        <v>0</v>
      </c>
      <c r="AT93" s="103" t="s">
        <v>91</v>
      </c>
      <c r="AU93" s="103" t="s">
        <v>43</v>
      </c>
      <c r="AV93" s="104">
        <f>ROUND(IF(AU93="nulová",0,IF(OR(AU93="základní",AU93="zákl. přenesená"),AG93*L31,AG93*L32)),0)</f>
        <v>0</v>
      </c>
      <c r="BV93" s="17" t="s">
        <v>94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1" t="s">
        <v>93</v>
      </c>
      <c r="E94" s="212"/>
      <c r="F94" s="212"/>
      <c r="G94" s="212"/>
      <c r="H94" s="212"/>
      <c r="I94" s="212"/>
      <c r="J94" s="212"/>
      <c r="K94" s="212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35"/>
      <c r="AD94" s="35"/>
      <c r="AE94" s="35"/>
      <c r="AF94" s="35"/>
      <c r="AG94" s="209">
        <f>AG87*AS94</f>
        <v>0</v>
      </c>
      <c r="AH94" s="210"/>
      <c r="AI94" s="210"/>
      <c r="AJ94" s="210"/>
      <c r="AK94" s="210"/>
      <c r="AL94" s="210"/>
      <c r="AM94" s="210"/>
      <c r="AN94" s="210">
        <f>AG94+AV94</f>
        <v>0</v>
      </c>
      <c r="AO94" s="210"/>
      <c r="AP94" s="210"/>
      <c r="AQ94" s="36"/>
      <c r="AS94" s="105">
        <v>0</v>
      </c>
      <c r="AT94" s="106" t="s">
        <v>91</v>
      </c>
      <c r="AU94" s="106" t="s">
        <v>43</v>
      </c>
      <c r="AV94" s="107">
        <f>ROUND(IF(AU94="nulová",0,IF(OR(AU94="základní",AU94="zákl. přenesená"),AG94*L31,AG94*L32)),0)</f>
        <v>0</v>
      </c>
      <c r="BV94" s="17" t="s">
        <v>94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08" t="s">
        <v>95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215">
        <f>ROUND(AG87+AG90,0)</f>
        <v>0</v>
      </c>
      <c r="AH96" s="215"/>
      <c r="AI96" s="215"/>
      <c r="AJ96" s="215"/>
      <c r="AK96" s="215"/>
      <c r="AL96" s="215"/>
      <c r="AM96" s="215"/>
      <c r="AN96" s="215">
        <f>AN87+AN90</f>
        <v>0</v>
      </c>
      <c r="AO96" s="215"/>
      <c r="AP96" s="215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Půdní vestavba šaten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1"/>
      <c r="C1" s="11"/>
      <c r="D1" s="12" t="s">
        <v>1</v>
      </c>
      <c r="E1" s="11"/>
      <c r="F1" s="13" t="s">
        <v>96</v>
      </c>
      <c r="G1" s="13"/>
      <c r="H1" s="260" t="s">
        <v>97</v>
      </c>
      <c r="I1" s="260"/>
      <c r="J1" s="260"/>
      <c r="K1" s="260"/>
      <c r="L1" s="13" t="s">
        <v>98</v>
      </c>
      <c r="M1" s="11"/>
      <c r="N1" s="11"/>
      <c r="O1" s="12" t="s">
        <v>99</v>
      </c>
      <c r="P1" s="11"/>
      <c r="Q1" s="11"/>
      <c r="R1" s="11"/>
      <c r="S1" s="13" t="s">
        <v>100</v>
      </c>
      <c r="T1" s="13"/>
      <c r="U1" s="110"/>
      <c r="V1" s="11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6" t="s">
        <v>8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  <c r="AT2" s="17" t="s">
        <v>86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101</v>
      </c>
    </row>
    <row r="4" spans="1:66" ht="36.950000000000003" customHeight="1">
      <c r="B4" s="21"/>
      <c r="C4" s="175" t="s">
        <v>102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18" t="str">
        <f>'Rekapitulace stavby'!K6</f>
        <v>Domov pro seniory CESMINA</v>
      </c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5"/>
      <c r="R6" s="22"/>
    </row>
    <row r="7" spans="1:66" s="1" customFormat="1" ht="32.85" customHeight="1">
      <c r="B7" s="34"/>
      <c r="C7" s="35"/>
      <c r="D7" s="28" t="s">
        <v>103</v>
      </c>
      <c r="E7" s="35"/>
      <c r="F7" s="181" t="s">
        <v>104</v>
      </c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21" t="str">
        <f>'Rekapitulace stavby'!AN8</f>
        <v>16.4.2019</v>
      </c>
      <c r="P9" s="222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179" t="s">
        <v>5</v>
      </c>
      <c r="P11" s="179"/>
      <c r="Q11" s="35"/>
      <c r="R11" s="36"/>
    </row>
    <row r="12" spans="1:66" s="1" customFormat="1" ht="18" customHeight="1">
      <c r="B12" s="34"/>
      <c r="C12" s="35"/>
      <c r="D12" s="35"/>
      <c r="E12" s="27" t="s">
        <v>29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79" t="s">
        <v>5</v>
      </c>
      <c r="P12" s="179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23" t="s">
        <v>5</v>
      </c>
      <c r="P14" s="179"/>
      <c r="Q14" s="35"/>
      <c r="R14" s="36"/>
    </row>
    <row r="15" spans="1:66" s="1" customFormat="1" ht="18" customHeight="1">
      <c r="B15" s="34"/>
      <c r="C15" s="35"/>
      <c r="D15" s="35"/>
      <c r="E15" s="223" t="s">
        <v>105</v>
      </c>
      <c r="F15" s="224"/>
      <c r="G15" s="224"/>
      <c r="H15" s="224"/>
      <c r="I15" s="224"/>
      <c r="J15" s="224"/>
      <c r="K15" s="224"/>
      <c r="L15" s="224"/>
      <c r="M15" s="29" t="s">
        <v>30</v>
      </c>
      <c r="N15" s="35"/>
      <c r="O15" s="223" t="s">
        <v>5</v>
      </c>
      <c r="P15" s="179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179" t="s">
        <v>5</v>
      </c>
      <c r="P17" s="179"/>
      <c r="Q17" s="35"/>
      <c r="R17" s="36"/>
    </row>
    <row r="18" spans="2:18" s="1" customFormat="1" ht="18" customHeight="1">
      <c r="B18" s="34"/>
      <c r="C18" s="35"/>
      <c r="D18" s="35"/>
      <c r="E18" s="27" t="s">
        <v>34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79" t="s">
        <v>5</v>
      </c>
      <c r="P18" s="179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179" t="str">
        <f>IF('Rekapitulace stavby'!AN19="","",'Rekapitulace stavby'!AN19)</f>
        <v/>
      </c>
      <c r="P20" s="179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79" t="str">
        <f>IF('Rekapitulace stavby'!AN20="","",'Rekapitulace stavby'!AN20)</f>
        <v/>
      </c>
      <c r="P21" s="179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84" t="s">
        <v>5</v>
      </c>
      <c r="F24" s="184"/>
      <c r="G24" s="184"/>
      <c r="H24" s="184"/>
      <c r="I24" s="184"/>
      <c r="J24" s="184"/>
      <c r="K24" s="184"/>
      <c r="L24" s="184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1" t="s">
        <v>106</v>
      </c>
      <c r="E27" s="35"/>
      <c r="F27" s="35"/>
      <c r="G27" s="35"/>
      <c r="H27" s="35"/>
      <c r="I27" s="35"/>
      <c r="J27" s="35"/>
      <c r="K27" s="35"/>
      <c r="L27" s="35"/>
      <c r="M27" s="185">
        <f>N88</f>
        <v>0</v>
      </c>
      <c r="N27" s="185"/>
      <c r="O27" s="185"/>
      <c r="P27" s="185"/>
      <c r="Q27" s="35"/>
      <c r="R27" s="36"/>
    </row>
    <row r="28" spans="2:18" s="1" customFormat="1" ht="14.45" customHeight="1">
      <c r="B28" s="34"/>
      <c r="C28" s="35"/>
      <c r="D28" s="33" t="s">
        <v>90</v>
      </c>
      <c r="E28" s="35"/>
      <c r="F28" s="35"/>
      <c r="G28" s="35"/>
      <c r="H28" s="35"/>
      <c r="I28" s="35"/>
      <c r="J28" s="35"/>
      <c r="K28" s="35"/>
      <c r="L28" s="35"/>
      <c r="M28" s="185">
        <f>N118</f>
        <v>0</v>
      </c>
      <c r="N28" s="185"/>
      <c r="O28" s="185"/>
      <c r="P28" s="185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2" t="s">
        <v>41</v>
      </c>
      <c r="E30" s="35"/>
      <c r="F30" s="35"/>
      <c r="G30" s="35"/>
      <c r="H30" s="35"/>
      <c r="I30" s="35"/>
      <c r="J30" s="35"/>
      <c r="K30" s="35"/>
      <c r="L30" s="35"/>
      <c r="M30" s="225">
        <f>ROUND(M27+M28,0)</f>
        <v>0</v>
      </c>
      <c r="N30" s="220"/>
      <c r="O30" s="220"/>
      <c r="P30" s="220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42</v>
      </c>
      <c r="E32" s="41" t="s">
        <v>43</v>
      </c>
      <c r="F32" s="42">
        <v>0.21</v>
      </c>
      <c r="G32" s="113" t="s">
        <v>44</v>
      </c>
      <c r="H32" s="226">
        <f>ROUND((((SUM(BE118:BE125)+SUM(BE143:BE310))+SUM(BE312:BE316))),0)</f>
        <v>0</v>
      </c>
      <c r="I32" s="220"/>
      <c r="J32" s="220"/>
      <c r="K32" s="35"/>
      <c r="L32" s="35"/>
      <c r="M32" s="226">
        <f>ROUND(((ROUND((SUM(BE118:BE125)+SUM(BE143:BE310)), 0)*F32)+SUM(BE312:BE316)*F32),0)</f>
        <v>0</v>
      </c>
      <c r="N32" s="220"/>
      <c r="O32" s="220"/>
      <c r="P32" s="220"/>
      <c r="Q32" s="35"/>
      <c r="R32" s="36"/>
    </row>
    <row r="33" spans="2:18" s="1" customFormat="1" ht="14.45" customHeight="1">
      <c r="B33" s="34"/>
      <c r="C33" s="35"/>
      <c r="D33" s="35"/>
      <c r="E33" s="41" t="s">
        <v>45</v>
      </c>
      <c r="F33" s="42">
        <v>0.15</v>
      </c>
      <c r="G33" s="113" t="s">
        <v>44</v>
      </c>
      <c r="H33" s="226">
        <f>ROUND((((SUM(BF118:BF125)+SUM(BF143:BF310))+SUM(BF312:BF316))),0)</f>
        <v>0</v>
      </c>
      <c r="I33" s="220"/>
      <c r="J33" s="220"/>
      <c r="K33" s="35"/>
      <c r="L33" s="35"/>
      <c r="M33" s="226">
        <f>ROUND(((ROUND((SUM(BF118:BF125)+SUM(BF143:BF310)), 0)*F33)+SUM(BF312:BF316)*F33),0)</f>
        <v>0</v>
      </c>
      <c r="N33" s="220"/>
      <c r="O33" s="220"/>
      <c r="P33" s="220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46</v>
      </c>
      <c r="F34" s="42">
        <v>0.21</v>
      </c>
      <c r="G34" s="113" t="s">
        <v>44</v>
      </c>
      <c r="H34" s="226">
        <f>ROUND((((SUM(BG118:BG125)+SUM(BG143:BG310))+SUM(BG312:BG316))),0)</f>
        <v>0</v>
      </c>
      <c r="I34" s="220"/>
      <c r="J34" s="220"/>
      <c r="K34" s="35"/>
      <c r="L34" s="35"/>
      <c r="M34" s="226">
        <v>0</v>
      </c>
      <c r="N34" s="220"/>
      <c r="O34" s="220"/>
      <c r="P34" s="220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47</v>
      </c>
      <c r="F35" s="42">
        <v>0.15</v>
      </c>
      <c r="G35" s="113" t="s">
        <v>44</v>
      </c>
      <c r="H35" s="226">
        <f>ROUND((((SUM(BH118:BH125)+SUM(BH143:BH310))+SUM(BH312:BH316))),0)</f>
        <v>0</v>
      </c>
      <c r="I35" s="220"/>
      <c r="J35" s="220"/>
      <c r="K35" s="35"/>
      <c r="L35" s="35"/>
      <c r="M35" s="226">
        <v>0</v>
      </c>
      <c r="N35" s="220"/>
      <c r="O35" s="220"/>
      <c r="P35" s="220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48</v>
      </c>
      <c r="F36" s="42">
        <v>0</v>
      </c>
      <c r="G36" s="113" t="s">
        <v>44</v>
      </c>
      <c r="H36" s="226">
        <f>ROUND((((SUM(BI118:BI125)+SUM(BI143:BI310))+SUM(BI312:BI316))),0)</f>
        <v>0</v>
      </c>
      <c r="I36" s="220"/>
      <c r="J36" s="220"/>
      <c r="K36" s="35"/>
      <c r="L36" s="35"/>
      <c r="M36" s="226">
        <v>0</v>
      </c>
      <c r="N36" s="220"/>
      <c r="O36" s="220"/>
      <c r="P36" s="220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9"/>
      <c r="D38" s="114" t="s">
        <v>49</v>
      </c>
      <c r="E38" s="74"/>
      <c r="F38" s="74"/>
      <c r="G38" s="115" t="s">
        <v>50</v>
      </c>
      <c r="H38" s="116" t="s">
        <v>51</v>
      </c>
      <c r="I38" s="74"/>
      <c r="J38" s="74"/>
      <c r="K38" s="74"/>
      <c r="L38" s="227">
        <f>SUM(M30:M36)</f>
        <v>0</v>
      </c>
      <c r="M38" s="227"/>
      <c r="N38" s="227"/>
      <c r="O38" s="227"/>
      <c r="P38" s="228"/>
      <c r="Q38" s="109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18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18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18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18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18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18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75" t="s">
        <v>107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18" t="str">
        <f>F6</f>
        <v>Domov pro seniory CESMINA</v>
      </c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35"/>
      <c r="R78" s="36"/>
    </row>
    <row r="79" spans="2:18" s="1" customFormat="1" ht="36.950000000000003" customHeight="1">
      <c r="B79" s="34"/>
      <c r="C79" s="68" t="s">
        <v>103</v>
      </c>
      <c r="D79" s="35"/>
      <c r="E79" s="35"/>
      <c r="F79" s="195" t="str">
        <f>F7</f>
        <v>01 - Půdní vestavba šaten zaměstnanců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23</v>
      </c>
      <c r="D81" s="35"/>
      <c r="E81" s="35"/>
      <c r="F81" s="27" t="str">
        <f>F9</f>
        <v>Slezská 23- Starý Bohumín</v>
      </c>
      <c r="G81" s="35"/>
      <c r="H81" s="35"/>
      <c r="I81" s="35"/>
      <c r="J81" s="35"/>
      <c r="K81" s="29" t="s">
        <v>25</v>
      </c>
      <c r="L81" s="35"/>
      <c r="M81" s="222" t="str">
        <f>IF(O9="","",O9)</f>
        <v>16.4.2019</v>
      </c>
      <c r="N81" s="222"/>
      <c r="O81" s="222"/>
      <c r="P81" s="222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29" t="s">
        <v>27</v>
      </c>
      <c r="D83" s="35"/>
      <c r="E83" s="35"/>
      <c r="F83" s="27" t="str">
        <f>E12</f>
        <v>Město Bohumín -Masarykova 158</v>
      </c>
      <c r="G83" s="35"/>
      <c r="H83" s="35"/>
      <c r="I83" s="35"/>
      <c r="J83" s="35"/>
      <c r="K83" s="29" t="s">
        <v>33</v>
      </c>
      <c r="L83" s="35"/>
      <c r="M83" s="179" t="str">
        <f>E18</f>
        <v>Kubinova +partneři s.r.o -Hlučín</v>
      </c>
      <c r="N83" s="179"/>
      <c r="O83" s="179"/>
      <c r="P83" s="179"/>
      <c r="Q83" s="179"/>
      <c r="R83" s="36"/>
    </row>
    <row r="84" spans="2:47" s="1" customFormat="1" ht="14.45" customHeight="1">
      <c r="B84" s="34"/>
      <c r="C84" s="29" t="s">
        <v>31</v>
      </c>
      <c r="D84" s="35"/>
      <c r="E84" s="35"/>
      <c r="F84" s="27" t="str">
        <f>IF(E15="","",E15)</f>
        <v>dle výběrového řízení</v>
      </c>
      <c r="G84" s="35"/>
      <c r="H84" s="35"/>
      <c r="I84" s="35"/>
      <c r="J84" s="35"/>
      <c r="K84" s="29" t="s">
        <v>36</v>
      </c>
      <c r="L84" s="35"/>
      <c r="M84" s="179" t="str">
        <f>E21</f>
        <v xml:space="preserve"> </v>
      </c>
      <c r="N84" s="179"/>
      <c r="O84" s="179"/>
      <c r="P84" s="179"/>
      <c r="Q84" s="179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29" t="s">
        <v>108</v>
      </c>
      <c r="D86" s="230"/>
      <c r="E86" s="230"/>
      <c r="F86" s="230"/>
      <c r="G86" s="230"/>
      <c r="H86" s="109"/>
      <c r="I86" s="109"/>
      <c r="J86" s="109"/>
      <c r="K86" s="109"/>
      <c r="L86" s="109"/>
      <c r="M86" s="109"/>
      <c r="N86" s="229" t="s">
        <v>109</v>
      </c>
      <c r="O86" s="230"/>
      <c r="P86" s="230"/>
      <c r="Q86" s="230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7" t="s">
        <v>110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4">
        <f>N143</f>
        <v>0</v>
      </c>
      <c r="O88" s="231"/>
      <c r="P88" s="231"/>
      <c r="Q88" s="231"/>
      <c r="R88" s="36"/>
      <c r="AU88" s="17" t="s">
        <v>111</v>
      </c>
    </row>
    <row r="89" spans="2:47" s="6" customFormat="1" ht="24.95" customHeight="1">
      <c r="B89" s="118"/>
      <c r="C89" s="119"/>
      <c r="D89" s="120" t="s">
        <v>112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32">
        <f>N144</f>
        <v>0</v>
      </c>
      <c r="O89" s="233"/>
      <c r="P89" s="233"/>
      <c r="Q89" s="233"/>
      <c r="R89" s="121"/>
    </row>
    <row r="90" spans="2:47" s="7" customFormat="1" ht="19.899999999999999" customHeight="1">
      <c r="B90" s="122"/>
      <c r="C90" s="123"/>
      <c r="D90" s="97" t="s">
        <v>113</v>
      </c>
      <c r="E90" s="123"/>
      <c r="F90" s="123"/>
      <c r="G90" s="123"/>
      <c r="H90" s="123"/>
      <c r="I90" s="123"/>
      <c r="J90" s="123"/>
      <c r="K90" s="123"/>
      <c r="L90" s="123"/>
      <c r="M90" s="123"/>
      <c r="N90" s="210">
        <f>N145</f>
        <v>0</v>
      </c>
      <c r="O90" s="234"/>
      <c r="P90" s="234"/>
      <c r="Q90" s="234"/>
      <c r="R90" s="124"/>
    </row>
    <row r="91" spans="2:47" s="7" customFormat="1" ht="19.899999999999999" customHeight="1">
      <c r="B91" s="122"/>
      <c r="C91" s="123"/>
      <c r="D91" s="97" t="s">
        <v>114</v>
      </c>
      <c r="E91" s="123"/>
      <c r="F91" s="123"/>
      <c r="G91" s="123"/>
      <c r="H91" s="123"/>
      <c r="I91" s="123"/>
      <c r="J91" s="123"/>
      <c r="K91" s="123"/>
      <c r="L91" s="123"/>
      <c r="M91" s="123"/>
      <c r="N91" s="210">
        <f>N155</f>
        <v>0</v>
      </c>
      <c r="O91" s="234"/>
      <c r="P91" s="234"/>
      <c r="Q91" s="234"/>
      <c r="R91" s="124"/>
    </row>
    <row r="92" spans="2:47" s="7" customFormat="1" ht="19.899999999999999" customHeight="1">
      <c r="B92" s="122"/>
      <c r="C92" s="123"/>
      <c r="D92" s="97" t="s">
        <v>115</v>
      </c>
      <c r="E92" s="123"/>
      <c r="F92" s="123"/>
      <c r="G92" s="123"/>
      <c r="H92" s="123"/>
      <c r="I92" s="123"/>
      <c r="J92" s="123"/>
      <c r="K92" s="123"/>
      <c r="L92" s="123"/>
      <c r="M92" s="123"/>
      <c r="N92" s="210">
        <f>N174</f>
        <v>0</v>
      </c>
      <c r="O92" s="234"/>
      <c r="P92" s="234"/>
      <c r="Q92" s="234"/>
      <c r="R92" s="124"/>
    </row>
    <row r="93" spans="2:47" s="7" customFormat="1" ht="19.899999999999999" customHeight="1">
      <c r="B93" s="122"/>
      <c r="C93" s="123"/>
      <c r="D93" s="97" t="s">
        <v>116</v>
      </c>
      <c r="E93" s="123"/>
      <c r="F93" s="123"/>
      <c r="G93" s="123"/>
      <c r="H93" s="123"/>
      <c r="I93" s="123"/>
      <c r="J93" s="123"/>
      <c r="K93" s="123"/>
      <c r="L93" s="123"/>
      <c r="M93" s="123"/>
      <c r="N93" s="210">
        <f>N178</f>
        <v>0</v>
      </c>
      <c r="O93" s="234"/>
      <c r="P93" s="234"/>
      <c r="Q93" s="234"/>
      <c r="R93" s="124"/>
    </row>
    <row r="94" spans="2:47" s="7" customFormat="1" ht="19.899999999999999" customHeight="1">
      <c r="B94" s="122"/>
      <c r="C94" s="123"/>
      <c r="D94" s="97" t="s">
        <v>117</v>
      </c>
      <c r="E94" s="123"/>
      <c r="F94" s="123"/>
      <c r="G94" s="123"/>
      <c r="H94" s="123"/>
      <c r="I94" s="123"/>
      <c r="J94" s="123"/>
      <c r="K94" s="123"/>
      <c r="L94" s="123"/>
      <c r="M94" s="123"/>
      <c r="N94" s="210">
        <f>N182</f>
        <v>0</v>
      </c>
      <c r="O94" s="234"/>
      <c r="P94" s="234"/>
      <c r="Q94" s="234"/>
      <c r="R94" s="124"/>
    </row>
    <row r="95" spans="2:47" s="7" customFormat="1" ht="19.899999999999999" customHeight="1">
      <c r="B95" s="122"/>
      <c r="C95" s="123"/>
      <c r="D95" s="97" t="s">
        <v>118</v>
      </c>
      <c r="E95" s="123"/>
      <c r="F95" s="123"/>
      <c r="G95" s="123"/>
      <c r="H95" s="123"/>
      <c r="I95" s="123"/>
      <c r="J95" s="123"/>
      <c r="K95" s="123"/>
      <c r="L95" s="123"/>
      <c r="M95" s="123"/>
      <c r="N95" s="210">
        <f>N186</f>
        <v>0</v>
      </c>
      <c r="O95" s="234"/>
      <c r="P95" s="234"/>
      <c r="Q95" s="234"/>
      <c r="R95" s="124"/>
    </row>
    <row r="96" spans="2:47" s="7" customFormat="1" ht="19.899999999999999" customHeight="1">
      <c r="B96" s="122"/>
      <c r="C96" s="123"/>
      <c r="D96" s="97" t="s">
        <v>119</v>
      </c>
      <c r="E96" s="123"/>
      <c r="F96" s="123"/>
      <c r="G96" s="123"/>
      <c r="H96" s="123"/>
      <c r="I96" s="123"/>
      <c r="J96" s="123"/>
      <c r="K96" s="123"/>
      <c r="L96" s="123"/>
      <c r="M96" s="123"/>
      <c r="N96" s="210">
        <f>N189</f>
        <v>0</v>
      </c>
      <c r="O96" s="234"/>
      <c r="P96" s="234"/>
      <c r="Q96" s="234"/>
      <c r="R96" s="124"/>
    </row>
    <row r="97" spans="2:18" s="7" customFormat="1" ht="19.899999999999999" customHeight="1">
      <c r="B97" s="122"/>
      <c r="C97" s="123"/>
      <c r="D97" s="97" t="s">
        <v>120</v>
      </c>
      <c r="E97" s="123"/>
      <c r="F97" s="123"/>
      <c r="G97" s="123"/>
      <c r="H97" s="123"/>
      <c r="I97" s="123"/>
      <c r="J97" s="123"/>
      <c r="K97" s="123"/>
      <c r="L97" s="123"/>
      <c r="M97" s="123"/>
      <c r="N97" s="210">
        <f>N191</f>
        <v>0</v>
      </c>
      <c r="O97" s="234"/>
      <c r="P97" s="234"/>
      <c r="Q97" s="234"/>
      <c r="R97" s="124"/>
    </row>
    <row r="98" spans="2:18" s="7" customFormat="1" ht="19.899999999999999" customHeight="1">
      <c r="B98" s="122"/>
      <c r="C98" s="123"/>
      <c r="D98" s="97" t="s">
        <v>121</v>
      </c>
      <c r="E98" s="123"/>
      <c r="F98" s="123"/>
      <c r="G98" s="123"/>
      <c r="H98" s="123"/>
      <c r="I98" s="123"/>
      <c r="J98" s="123"/>
      <c r="K98" s="123"/>
      <c r="L98" s="123"/>
      <c r="M98" s="123"/>
      <c r="N98" s="210">
        <f>N201</f>
        <v>0</v>
      </c>
      <c r="O98" s="234"/>
      <c r="P98" s="234"/>
      <c r="Q98" s="234"/>
      <c r="R98" s="124"/>
    </row>
    <row r="99" spans="2:18" s="7" customFormat="1" ht="19.899999999999999" customHeight="1">
      <c r="B99" s="122"/>
      <c r="C99" s="123"/>
      <c r="D99" s="97" t="s">
        <v>122</v>
      </c>
      <c r="E99" s="123"/>
      <c r="F99" s="123"/>
      <c r="G99" s="123"/>
      <c r="H99" s="123"/>
      <c r="I99" s="123"/>
      <c r="J99" s="123"/>
      <c r="K99" s="123"/>
      <c r="L99" s="123"/>
      <c r="M99" s="123"/>
      <c r="N99" s="210">
        <f>N206</f>
        <v>0</v>
      </c>
      <c r="O99" s="234"/>
      <c r="P99" s="234"/>
      <c r="Q99" s="234"/>
      <c r="R99" s="124"/>
    </row>
    <row r="100" spans="2:18" s="6" customFormat="1" ht="24.95" customHeight="1">
      <c r="B100" s="118"/>
      <c r="C100" s="119"/>
      <c r="D100" s="120" t="s">
        <v>123</v>
      </c>
      <c r="E100" s="119"/>
      <c r="F100" s="119"/>
      <c r="G100" s="119"/>
      <c r="H100" s="119"/>
      <c r="I100" s="119"/>
      <c r="J100" s="119"/>
      <c r="K100" s="119"/>
      <c r="L100" s="119"/>
      <c r="M100" s="119"/>
      <c r="N100" s="232">
        <f>N208</f>
        <v>0</v>
      </c>
      <c r="O100" s="233"/>
      <c r="P100" s="233"/>
      <c r="Q100" s="233"/>
      <c r="R100" s="121"/>
    </row>
    <row r="101" spans="2:18" s="7" customFormat="1" ht="19.899999999999999" customHeight="1">
      <c r="B101" s="122"/>
      <c r="C101" s="123"/>
      <c r="D101" s="97" t="s">
        <v>124</v>
      </c>
      <c r="E101" s="123"/>
      <c r="F101" s="123"/>
      <c r="G101" s="123"/>
      <c r="H101" s="123"/>
      <c r="I101" s="123"/>
      <c r="J101" s="123"/>
      <c r="K101" s="123"/>
      <c r="L101" s="123"/>
      <c r="M101" s="123"/>
      <c r="N101" s="210">
        <f>N209</f>
        <v>0</v>
      </c>
      <c r="O101" s="234"/>
      <c r="P101" s="234"/>
      <c r="Q101" s="234"/>
      <c r="R101" s="124"/>
    </row>
    <row r="102" spans="2:18" s="7" customFormat="1" ht="19.899999999999999" customHeight="1">
      <c r="B102" s="122"/>
      <c r="C102" s="123"/>
      <c r="D102" s="97" t="s">
        <v>125</v>
      </c>
      <c r="E102" s="123"/>
      <c r="F102" s="123"/>
      <c r="G102" s="123"/>
      <c r="H102" s="123"/>
      <c r="I102" s="123"/>
      <c r="J102" s="123"/>
      <c r="K102" s="123"/>
      <c r="L102" s="123"/>
      <c r="M102" s="123"/>
      <c r="N102" s="210">
        <f>N218</f>
        <v>0</v>
      </c>
      <c r="O102" s="234"/>
      <c r="P102" s="234"/>
      <c r="Q102" s="234"/>
      <c r="R102" s="124"/>
    </row>
    <row r="103" spans="2:18" s="7" customFormat="1" ht="19.899999999999999" customHeight="1">
      <c r="B103" s="122"/>
      <c r="C103" s="123"/>
      <c r="D103" s="97" t="s">
        <v>126</v>
      </c>
      <c r="E103" s="123"/>
      <c r="F103" s="123"/>
      <c r="G103" s="123"/>
      <c r="H103" s="123"/>
      <c r="I103" s="123"/>
      <c r="J103" s="123"/>
      <c r="K103" s="123"/>
      <c r="L103" s="123"/>
      <c r="M103" s="123"/>
      <c r="N103" s="210">
        <f>N220</f>
        <v>0</v>
      </c>
      <c r="O103" s="234"/>
      <c r="P103" s="234"/>
      <c r="Q103" s="234"/>
      <c r="R103" s="124"/>
    </row>
    <row r="104" spans="2:18" s="7" customFormat="1" ht="19.899999999999999" customHeight="1">
      <c r="B104" s="122"/>
      <c r="C104" s="123"/>
      <c r="D104" s="97" t="s">
        <v>127</v>
      </c>
      <c r="E104" s="123"/>
      <c r="F104" s="123"/>
      <c r="G104" s="123"/>
      <c r="H104" s="123"/>
      <c r="I104" s="123"/>
      <c r="J104" s="123"/>
      <c r="K104" s="123"/>
      <c r="L104" s="123"/>
      <c r="M104" s="123"/>
      <c r="N104" s="210">
        <f>N222</f>
        <v>0</v>
      </c>
      <c r="O104" s="234"/>
      <c r="P104" s="234"/>
      <c r="Q104" s="234"/>
      <c r="R104" s="124"/>
    </row>
    <row r="105" spans="2:18" s="7" customFormat="1" ht="19.899999999999999" customHeight="1">
      <c r="B105" s="122"/>
      <c r="C105" s="123"/>
      <c r="D105" s="97" t="s">
        <v>128</v>
      </c>
      <c r="E105" s="123"/>
      <c r="F105" s="123"/>
      <c r="G105" s="123"/>
      <c r="H105" s="123"/>
      <c r="I105" s="123"/>
      <c r="J105" s="123"/>
      <c r="K105" s="123"/>
      <c r="L105" s="123"/>
      <c r="M105" s="123"/>
      <c r="N105" s="210">
        <f>N225</f>
        <v>0</v>
      </c>
      <c r="O105" s="234"/>
      <c r="P105" s="234"/>
      <c r="Q105" s="234"/>
      <c r="R105" s="124"/>
    </row>
    <row r="106" spans="2:18" s="7" customFormat="1" ht="19.899999999999999" customHeight="1">
      <c r="B106" s="122"/>
      <c r="C106" s="123"/>
      <c r="D106" s="97" t="s">
        <v>129</v>
      </c>
      <c r="E106" s="123"/>
      <c r="F106" s="123"/>
      <c r="G106" s="123"/>
      <c r="H106" s="123"/>
      <c r="I106" s="123"/>
      <c r="J106" s="123"/>
      <c r="K106" s="123"/>
      <c r="L106" s="123"/>
      <c r="M106" s="123"/>
      <c r="N106" s="210">
        <f>N227</f>
        <v>0</v>
      </c>
      <c r="O106" s="234"/>
      <c r="P106" s="234"/>
      <c r="Q106" s="234"/>
      <c r="R106" s="124"/>
    </row>
    <row r="107" spans="2:18" s="7" customFormat="1" ht="19.899999999999999" customHeight="1">
      <c r="B107" s="122"/>
      <c r="C107" s="123"/>
      <c r="D107" s="97" t="s">
        <v>130</v>
      </c>
      <c r="E107" s="123"/>
      <c r="F107" s="123"/>
      <c r="G107" s="123"/>
      <c r="H107" s="123"/>
      <c r="I107" s="123"/>
      <c r="J107" s="123"/>
      <c r="K107" s="123"/>
      <c r="L107" s="123"/>
      <c r="M107" s="123"/>
      <c r="N107" s="210">
        <f>N236</f>
        <v>0</v>
      </c>
      <c r="O107" s="234"/>
      <c r="P107" s="234"/>
      <c r="Q107" s="234"/>
      <c r="R107" s="124"/>
    </row>
    <row r="108" spans="2:18" s="7" customFormat="1" ht="19.899999999999999" customHeight="1">
      <c r="B108" s="122"/>
      <c r="C108" s="123"/>
      <c r="D108" s="97" t="s">
        <v>131</v>
      </c>
      <c r="E108" s="123"/>
      <c r="F108" s="123"/>
      <c r="G108" s="123"/>
      <c r="H108" s="123"/>
      <c r="I108" s="123"/>
      <c r="J108" s="123"/>
      <c r="K108" s="123"/>
      <c r="L108" s="123"/>
      <c r="M108" s="123"/>
      <c r="N108" s="210">
        <f>N244</f>
        <v>0</v>
      </c>
      <c r="O108" s="234"/>
      <c r="P108" s="234"/>
      <c r="Q108" s="234"/>
      <c r="R108" s="124"/>
    </row>
    <row r="109" spans="2:18" s="7" customFormat="1" ht="19.899999999999999" customHeight="1">
      <c r="B109" s="122"/>
      <c r="C109" s="123"/>
      <c r="D109" s="97" t="s">
        <v>132</v>
      </c>
      <c r="E109" s="123"/>
      <c r="F109" s="123"/>
      <c r="G109" s="123"/>
      <c r="H109" s="123"/>
      <c r="I109" s="123"/>
      <c r="J109" s="123"/>
      <c r="K109" s="123"/>
      <c r="L109" s="123"/>
      <c r="M109" s="123"/>
      <c r="N109" s="210">
        <f>N247</f>
        <v>0</v>
      </c>
      <c r="O109" s="234"/>
      <c r="P109" s="234"/>
      <c r="Q109" s="234"/>
      <c r="R109" s="124"/>
    </row>
    <row r="110" spans="2:18" s="7" customFormat="1" ht="19.899999999999999" customHeight="1">
      <c r="B110" s="122"/>
      <c r="C110" s="123"/>
      <c r="D110" s="97" t="s">
        <v>133</v>
      </c>
      <c r="E110" s="123"/>
      <c r="F110" s="123"/>
      <c r="G110" s="123"/>
      <c r="H110" s="123"/>
      <c r="I110" s="123"/>
      <c r="J110" s="123"/>
      <c r="K110" s="123"/>
      <c r="L110" s="123"/>
      <c r="M110" s="123"/>
      <c r="N110" s="210">
        <f>N271</f>
        <v>0</v>
      </c>
      <c r="O110" s="234"/>
      <c r="P110" s="234"/>
      <c r="Q110" s="234"/>
      <c r="R110" s="124"/>
    </row>
    <row r="111" spans="2:18" s="7" customFormat="1" ht="19.899999999999999" customHeight="1">
      <c r="B111" s="122"/>
      <c r="C111" s="123"/>
      <c r="D111" s="97" t="s">
        <v>134</v>
      </c>
      <c r="E111" s="123"/>
      <c r="F111" s="123"/>
      <c r="G111" s="123"/>
      <c r="H111" s="123"/>
      <c r="I111" s="123"/>
      <c r="J111" s="123"/>
      <c r="K111" s="123"/>
      <c r="L111" s="123"/>
      <c r="M111" s="123"/>
      <c r="N111" s="210">
        <f>N281</f>
        <v>0</v>
      </c>
      <c r="O111" s="234"/>
      <c r="P111" s="234"/>
      <c r="Q111" s="234"/>
      <c r="R111" s="124"/>
    </row>
    <row r="112" spans="2:18" s="7" customFormat="1" ht="19.899999999999999" customHeight="1">
      <c r="B112" s="122"/>
      <c r="C112" s="123"/>
      <c r="D112" s="97" t="s">
        <v>135</v>
      </c>
      <c r="E112" s="123"/>
      <c r="F112" s="123"/>
      <c r="G112" s="123"/>
      <c r="H112" s="123"/>
      <c r="I112" s="123"/>
      <c r="J112" s="123"/>
      <c r="K112" s="123"/>
      <c r="L112" s="123"/>
      <c r="M112" s="123"/>
      <c r="N112" s="210">
        <f>N290</f>
        <v>0</v>
      </c>
      <c r="O112" s="234"/>
      <c r="P112" s="234"/>
      <c r="Q112" s="234"/>
      <c r="R112" s="124"/>
    </row>
    <row r="113" spans="2:65" s="7" customFormat="1" ht="19.899999999999999" customHeight="1">
      <c r="B113" s="122"/>
      <c r="C113" s="123"/>
      <c r="D113" s="97" t="s">
        <v>136</v>
      </c>
      <c r="E113" s="123"/>
      <c r="F113" s="123"/>
      <c r="G113" s="123"/>
      <c r="H113" s="123"/>
      <c r="I113" s="123"/>
      <c r="J113" s="123"/>
      <c r="K113" s="123"/>
      <c r="L113" s="123"/>
      <c r="M113" s="123"/>
      <c r="N113" s="210">
        <f>N299</f>
        <v>0</v>
      </c>
      <c r="O113" s="234"/>
      <c r="P113" s="234"/>
      <c r="Q113" s="234"/>
      <c r="R113" s="124"/>
    </row>
    <row r="114" spans="2:65" s="7" customFormat="1" ht="19.899999999999999" customHeight="1">
      <c r="B114" s="122"/>
      <c r="C114" s="123"/>
      <c r="D114" s="97" t="s">
        <v>137</v>
      </c>
      <c r="E114" s="123"/>
      <c r="F114" s="123"/>
      <c r="G114" s="123"/>
      <c r="H114" s="123"/>
      <c r="I114" s="123"/>
      <c r="J114" s="123"/>
      <c r="K114" s="123"/>
      <c r="L114" s="123"/>
      <c r="M114" s="123"/>
      <c r="N114" s="210">
        <f>N304</f>
        <v>0</v>
      </c>
      <c r="O114" s="234"/>
      <c r="P114" s="234"/>
      <c r="Q114" s="234"/>
      <c r="R114" s="124"/>
    </row>
    <row r="115" spans="2:65" s="6" customFormat="1" ht="24.95" customHeight="1">
      <c r="B115" s="118"/>
      <c r="C115" s="119"/>
      <c r="D115" s="120" t="s">
        <v>138</v>
      </c>
      <c r="E115" s="119"/>
      <c r="F115" s="119"/>
      <c r="G115" s="119"/>
      <c r="H115" s="119"/>
      <c r="I115" s="119"/>
      <c r="J115" s="119"/>
      <c r="K115" s="119"/>
      <c r="L115" s="119"/>
      <c r="M115" s="119"/>
      <c r="N115" s="232">
        <f>N307</f>
        <v>0</v>
      </c>
      <c r="O115" s="233"/>
      <c r="P115" s="233"/>
      <c r="Q115" s="233"/>
      <c r="R115" s="121"/>
    </row>
    <row r="116" spans="2:65" s="6" customFormat="1" ht="21.75" customHeight="1">
      <c r="B116" s="118"/>
      <c r="C116" s="119"/>
      <c r="D116" s="120" t="s">
        <v>139</v>
      </c>
      <c r="E116" s="119"/>
      <c r="F116" s="119"/>
      <c r="G116" s="119"/>
      <c r="H116" s="119"/>
      <c r="I116" s="119"/>
      <c r="J116" s="119"/>
      <c r="K116" s="119"/>
      <c r="L116" s="119"/>
      <c r="M116" s="119"/>
      <c r="N116" s="235">
        <f>N311</f>
        <v>0</v>
      </c>
      <c r="O116" s="233"/>
      <c r="P116" s="233"/>
      <c r="Q116" s="233"/>
      <c r="R116" s="121"/>
    </row>
    <row r="117" spans="2:65" s="1" customFormat="1" ht="21.7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29.25" customHeight="1">
      <c r="B118" s="34"/>
      <c r="C118" s="117" t="s">
        <v>140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31">
        <f>ROUND(N119+N120+N121+N122+N123+N124,0)</f>
        <v>0</v>
      </c>
      <c r="O118" s="236"/>
      <c r="P118" s="236"/>
      <c r="Q118" s="236"/>
      <c r="R118" s="36"/>
      <c r="T118" s="125"/>
      <c r="U118" s="126" t="s">
        <v>42</v>
      </c>
    </row>
    <row r="119" spans="2:65" s="1" customFormat="1" ht="18" customHeight="1">
      <c r="B119" s="127"/>
      <c r="C119" s="128"/>
      <c r="D119" s="211" t="s">
        <v>141</v>
      </c>
      <c r="E119" s="237"/>
      <c r="F119" s="237"/>
      <c r="G119" s="237"/>
      <c r="H119" s="237"/>
      <c r="I119" s="128"/>
      <c r="J119" s="128"/>
      <c r="K119" s="128"/>
      <c r="L119" s="128"/>
      <c r="M119" s="128"/>
      <c r="N119" s="209">
        <f>ROUND(N88*T119,0)</f>
        <v>0</v>
      </c>
      <c r="O119" s="238"/>
      <c r="P119" s="238"/>
      <c r="Q119" s="238"/>
      <c r="R119" s="130"/>
      <c r="S119" s="128"/>
      <c r="T119" s="131"/>
      <c r="U119" s="132" t="s">
        <v>43</v>
      </c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  <c r="AF119" s="133"/>
      <c r="AG119" s="133"/>
      <c r="AH119" s="133"/>
      <c r="AI119" s="133"/>
      <c r="AJ119" s="133"/>
      <c r="AK119" s="133"/>
      <c r="AL119" s="133"/>
      <c r="AM119" s="133"/>
      <c r="AN119" s="133"/>
      <c r="AO119" s="133"/>
      <c r="AP119" s="133"/>
      <c r="AQ119" s="133"/>
      <c r="AR119" s="133"/>
      <c r="AS119" s="133"/>
      <c r="AT119" s="133"/>
      <c r="AU119" s="133"/>
      <c r="AV119" s="133"/>
      <c r="AW119" s="133"/>
      <c r="AX119" s="133"/>
      <c r="AY119" s="134" t="s">
        <v>142</v>
      </c>
      <c r="AZ119" s="133"/>
      <c r="BA119" s="133"/>
      <c r="BB119" s="133"/>
      <c r="BC119" s="133"/>
      <c r="BD119" s="133"/>
      <c r="BE119" s="135">
        <f t="shared" ref="BE119:BE124" si="0">IF(U119="základní",N119,0)</f>
        <v>0</v>
      </c>
      <c r="BF119" s="135">
        <f t="shared" ref="BF119:BF124" si="1">IF(U119="snížená",N119,0)</f>
        <v>0</v>
      </c>
      <c r="BG119" s="135">
        <f t="shared" ref="BG119:BG124" si="2">IF(U119="zákl. přenesená",N119,0)</f>
        <v>0</v>
      </c>
      <c r="BH119" s="135">
        <f t="shared" ref="BH119:BH124" si="3">IF(U119="sníž. přenesená",N119,0)</f>
        <v>0</v>
      </c>
      <c r="BI119" s="135">
        <f t="shared" ref="BI119:BI124" si="4">IF(U119="nulová",N119,0)</f>
        <v>0</v>
      </c>
      <c r="BJ119" s="134" t="s">
        <v>9</v>
      </c>
      <c r="BK119" s="133"/>
      <c r="BL119" s="133"/>
      <c r="BM119" s="133"/>
    </row>
    <row r="120" spans="2:65" s="1" customFormat="1" ht="18" customHeight="1">
      <c r="B120" s="127"/>
      <c r="C120" s="128"/>
      <c r="D120" s="211" t="s">
        <v>143</v>
      </c>
      <c r="E120" s="237"/>
      <c r="F120" s="237"/>
      <c r="G120" s="237"/>
      <c r="H120" s="237"/>
      <c r="I120" s="128"/>
      <c r="J120" s="128"/>
      <c r="K120" s="128"/>
      <c r="L120" s="128"/>
      <c r="M120" s="128"/>
      <c r="N120" s="209">
        <f>ROUND(N88*T120,0)</f>
        <v>0</v>
      </c>
      <c r="O120" s="238"/>
      <c r="P120" s="238"/>
      <c r="Q120" s="238"/>
      <c r="R120" s="130"/>
      <c r="S120" s="128"/>
      <c r="T120" s="131"/>
      <c r="U120" s="132" t="s">
        <v>43</v>
      </c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3"/>
      <c r="AH120" s="133"/>
      <c r="AI120" s="133"/>
      <c r="AJ120" s="133"/>
      <c r="AK120" s="133"/>
      <c r="AL120" s="133"/>
      <c r="AM120" s="133"/>
      <c r="AN120" s="133"/>
      <c r="AO120" s="133"/>
      <c r="AP120" s="133"/>
      <c r="AQ120" s="133"/>
      <c r="AR120" s="133"/>
      <c r="AS120" s="133"/>
      <c r="AT120" s="133"/>
      <c r="AU120" s="133"/>
      <c r="AV120" s="133"/>
      <c r="AW120" s="133"/>
      <c r="AX120" s="133"/>
      <c r="AY120" s="134" t="s">
        <v>142</v>
      </c>
      <c r="AZ120" s="133"/>
      <c r="BA120" s="133"/>
      <c r="BB120" s="133"/>
      <c r="BC120" s="133"/>
      <c r="BD120" s="133"/>
      <c r="BE120" s="135">
        <f t="shared" si="0"/>
        <v>0</v>
      </c>
      <c r="BF120" s="135">
        <f t="shared" si="1"/>
        <v>0</v>
      </c>
      <c r="BG120" s="135">
        <f t="shared" si="2"/>
        <v>0</v>
      </c>
      <c r="BH120" s="135">
        <f t="shared" si="3"/>
        <v>0</v>
      </c>
      <c r="BI120" s="135">
        <f t="shared" si="4"/>
        <v>0</v>
      </c>
      <c r="BJ120" s="134" t="s">
        <v>9</v>
      </c>
      <c r="BK120" s="133"/>
      <c r="BL120" s="133"/>
      <c r="BM120" s="133"/>
    </row>
    <row r="121" spans="2:65" s="1" customFormat="1" ht="18" customHeight="1">
      <c r="B121" s="127"/>
      <c r="C121" s="128"/>
      <c r="D121" s="211" t="s">
        <v>144</v>
      </c>
      <c r="E121" s="237"/>
      <c r="F121" s="237"/>
      <c r="G121" s="237"/>
      <c r="H121" s="237"/>
      <c r="I121" s="128"/>
      <c r="J121" s="128"/>
      <c r="K121" s="128"/>
      <c r="L121" s="128"/>
      <c r="M121" s="128"/>
      <c r="N121" s="209">
        <f>ROUND(N88*T121,0)</f>
        <v>0</v>
      </c>
      <c r="O121" s="238"/>
      <c r="P121" s="238"/>
      <c r="Q121" s="238"/>
      <c r="R121" s="130"/>
      <c r="S121" s="128"/>
      <c r="T121" s="131"/>
      <c r="U121" s="132" t="s">
        <v>43</v>
      </c>
      <c r="V121" s="133"/>
      <c r="W121" s="133"/>
      <c r="X121" s="133"/>
      <c r="Y121" s="133"/>
      <c r="Z121" s="133"/>
      <c r="AA121" s="133"/>
      <c r="AB121" s="133"/>
      <c r="AC121" s="133"/>
      <c r="AD121" s="133"/>
      <c r="AE121" s="133"/>
      <c r="AF121" s="133"/>
      <c r="AG121" s="133"/>
      <c r="AH121" s="133"/>
      <c r="AI121" s="133"/>
      <c r="AJ121" s="133"/>
      <c r="AK121" s="133"/>
      <c r="AL121" s="133"/>
      <c r="AM121" s="133"/>
      <c r="AN121" s="133"/>
      <c r="AO121" s="133"/>
      <c r="AP121" s="133"/>
      <c r="AQ121" s="133"/>
      <c r="AR121" s="133"/>
      <c r="AS121" s="133"/>
      <c r="AT121" s="133"/>
      <c r="AU121" s="133"/>
      <c r="AV121" s="133"/>
      <c r="AW121" s="133"/>
      <c r="AX121" s="133"/>
      <c r="AY121" s="134" t="s">
        <v>142</v>
      </c>
      <c r="AZ121" s="133"/>
      <c r="BA121" s="133"/>
      <c r="BB121" s="133"/>
      <c r="BC121" s="133"/>
      <c r="BD121" s="133"/>
      <c r="BE121" s="135">
        <f t="shared" si="0"/>
        <v>0</v>
      </c>
      <c r="BF121" s="135">
        <f t="shared" si="1"/>
        <v>0</v>
      </c>
      <c r="BG121" s="135">
        <f t="shared" si="2"/>
        <v>0</v>
      </c>
      <c r="BH121" s="135">
        <f t="shared" si="3"/>
        <v>0</v>
      </c>
      <c r="BI121" s="135">
        <f t="shared" si="4"/>
        <v>0</v>
      </c>
      <c r="BJ121" s="134" t="s">
        <v>9</v>
      </c>
      <c r="BK121" s="133"/>
      <c r="BL121" s="133"/>
      <c r="BM121" s="133"/>
    </row>
    <row r="122" spans="2:65" s="1" customFormat="1" ht="18" customHeight="1">
      <c r="B122" s="127"/>
      <c r="C122" s="128"/>
      <c r="D122" s="211" t="s">
        <v>145</v>
      </c>
      <c r="E122" s="237"/>
      <c r="F122" s="237"/>
      <c r="G122" s="237"/>
      <c r="H122" s="237"/>
      <c r="I122" s="128"/>
      <c r="J122" s="128"/>
      <c r="K122" s="128"/>
      <c r="L122" s="128"/>
      <c r="M122" s="128"/>
      <c r="N122" s="209">
        <f>ROUND(N88*T122,0)</f>
        <v>0</v>
      </c>
      <c r="O122" s="238"/>
      <c r="P122" s="238"/>
      <c r="Q122" s="238"/>
      <c r="R122" s="130"/>
      <c r="S122" s="128"/>
      <c r="T122" s="131"/>
      <c r="U122" s="132" t="s">
        <v>43</v>
      </c>
      <c r="V122" s="133"/>
      <c r="W122" s="133"/>
      <c r="X122" s="133"/>
      <c r="Y122" s="133"/>
      <c r="Z122" s="133"/>
      <c r="AA122" s="133"/>
      <c r="AB122" s="133"/>
      <c r="AC122" s="133"/>
      <c r="AD122" s="133"/>
      <c r="AE122" s="133"/>
      <c r="AF122" s="133"/>
      <c r="AG122" s="133"/>
      <c r="AH122" s="133"/>
      <c r="AI122" s="133"/>
      <c r="AJ122" s="133"/>
      <c r="AK122" s="133"/>
      <c r="AL122" s="133"/>
      <c r="AM122" s="133"/>
      <c r="AN122" s="133"/>
      <c r="AO122" s="133"/>
      <c r="AP122" s="133"/>
      <c r="AQ122" s="133"/>
      <c r="AR122" s="133"/>
      <c r="AS122" s="133"/>
      <c r="AT122" s="133"/>
      <c r="AU122" s="133"/>
      <c r="AV122" s="133"/>
      <c r="AW122" s="133"/>
      <c r="AX122" s="133"/>
      <c r="AY122" s="134" t="s">
        <v>142</v>
      </c>
      <c r="AZ122" s="133"/>
      <c r="BA122" s="133"/>
      <c r="BB122" s="133"/>
      <c r="BC122" s="133"/>
      <c r="BD122" s="133"/>
      <c r="BE122" s="135">
        <f t="shared" si="0"/>
        <v>0</v>
      </c>
      <c r="BF122" s="135">
        <f t="shared" si="1"/>
        <v>0</v>
      </c>
      <c r="BG122" s="135">
        <f t="shared" si="2"/>
        <v>0</v>
      </c>
      <c r="BH122" s="135">
        <f t="shared" si="3"/>
        <v>0</v>
      </c>
      <c r="BI122" s="135">
        <f t="shared" si="4"/>
        <v>0</v>
      </c>
      <c r="BJ122" s="134" t="s">
        <v>9</v>
      </c>
      <c r="BK122" s="133"/>
      <c r="BL122" s="133"/>
      <c r="BM122" s="133"/>
    </row>
    <row r="123" spans="2:65" s="1" customFormat="1" ht="18" customHeight="1">
      <c r="B123" s="127"/>
      <c r="C123" s="128"/>
      <c r="D123" s="211" t="s">
        <v>146</v>
      </c>
      <c r="E123" s="237"/>
      <c r="F123" s="237"/>
      <c r="G123" s="237"/>
      <c r="H123" s="237"/>
      <c r="I123" s="128"/>
      <c r="J123" s="128"/>
      <c r="K123" s="128"/>
      <c r="L123" s="128"/>
      <c r="M123" s="128"/>
      <c r="N123" s="209">
        <f>ROUND(N88*T123,0)</f>
        <v>0</v>
      </c>
      <c r="O123" s="238"/>
      <c r="P123" s="238"/>
      <c r="Q123" s="238"/>
      <c r="R123" s="130"/>
      <c r="S123" s="128"/>
      <c r="T123" s="131"/>
      <c r="U123" s="132" t="s">
        <v>43</v>
      </c>
      <c r="V123" s="133"/>
      <c r="W123" s="133"/>
      <c r="X123" s="133"/>
      <c r="Y123" s="133"/>
      <c r="Z123" s="133"/>
      <c r="AA123" s="133"/>
      <c r="AB123" s="133"/>
      <c r="AC123" s="133"/>
      <c r="AD123" s="133"/>
      <c r="AE123" s="133"/>
      <c r="AF123" s="133"/>
      <c r="AG123" s="133"/>
      <c r="AH123" s="133"/>
      <c r="AI123" s="133"/>
      <c r="AJ123" s="133"/>
      <c r="AK123" s="133"/>
      <c r="AL123" s="133"/>
      <c r="AM123" s="133"/>
      <c r="AN123" s="133"/>
      <c r="AO123" s="133"/>
      <c r="AP123" s="133"/>
      <c r="AQ123" s="133"/>
      <c r="AR123" s="133"/>
      <c r="AS123" s="133"/>
      <c r="AT123" s="133"/>
      <c r="AU123" s="133"/>
      <c r="AV123" s="133"/>
      <c r="AW123" s="133"/>
      <c r="AX123" s="133"/>
      <c r="AY123" s="134" t="s">
        <v>142</v>
      </c>
      <c r="AZ123" s="133"/>
      <c r="BA123" s="133"/>
      <c r="BB123" s="133"/>
      <c r="BC123" s="133"/>
      <c r="BD123" s="133"/>
      <c r="BE123" s="135">
        <f t="shared" si="0"/>
        <v>0</v>
      </c>
      <c r="BF123" s="135">
        <f t="shared" si="1"/>
        <v>0</v>
      </c>
      <c r="BG123" s="135">
        <f t="shared" si="2"/>
        <v>0</v>
      </c>
      <c r="BH123" s="135">
        <f t="shared" si="3"/>
        <v>0</v>
      </c>
      <c r="BI123" s="135">
        <f t="shared" si="4"/>
        <v>0</v>
      </c>
      <c r="BJ123" s="134" t="s">
        <v>9</v>
      </c>
      <c r="BK123" s="133"/>
      <c r="BL123" s="133"/>
      <c r="BM123" s="133"/>
    </row>
    <row r="124" spans="2:65" s="1" customFormat="1" ht="18" customHeight="1">
      <c r="B124" s="127"/>
      <c r="C124" s="128"/>
      <c r="D124" s="129" t="s">
        <v>147</v>
      </c>
      <c r="E124" s="128"/>
      <c r="F124" s="128"/>
      <c r="G124" s="128"/>
      <c r="H124" s="128"/>
      <c r="I124" s="128"/>
      <c r="J124" s="128"/>
      <c r="K124" s="128"/>
      <c r="L124" s="128"/>
      <c r="M124" s="128"/>
      <c r="N124" s="209">
        <f>ROUND(N88*T124,0)</f>
        <v>0</v>
      </c>
      <c r="O124" s="238"/>
      <c r="P124" s="238"/>
      <c r="Q124" s="238"/>
      <c r="R124" s="130"/>
      <c r="S124" s="128"/>
      <c r="T124" s="136"/>
      <c r="U124" s="137" t="s">
        <v>43</v>
      </c>
      <c r="V124" s="133"/>
      <c r="W124" s="133"/>
      <c r="X124" s="133"/>
      <c r="Y124" s="133"/>
      <c r="Z124" s="133"/>
      <c r="AA124" s="133"/>
      <c r="AB124" s="133"/>
      <c r="AC124" s="133"/>
      <c r="AD124" s="133"/>
      <c r="AE124" s="133"/>
      <c r="AF124" s="133"/>
      <c r="AG124" s="133"/>
      <c r="AH124" s="133"/>
      <c r="AI124" s="133"/>
      <c r="AJ124" s="133"/>
      <c r="AK124" s="133"/>
      <c r="AL124" s="133"/>
      <c r="AM124" s="133"/>
      <c r="AN124" s="133"/>
      <c r="AO124" s="133"/>
      <c r="AP124" s="133"/>
      <c r="AQ124" s="133"/>
      <c r="AR124" s="133"/>
      <c r="AS124" s="133"/>
      <c r="AT124" s="133"/>
      <c r="AU124" s="133"/>
      <c r="AV124" s="133"/>
      <c r="AW124" s="133"/>
      <c r="AX124" s="133"/>
      <c r="AY124" s="134" t="s">
        <v>148</v>
      </c>
      <c r="AZ124" s="133"/>
      <c r="BA124" s="133"/>
      <c r="BB124" s="133"/>
      <c r="BC124" s="133"/>
      <c r="BD124" s="133"/>
      <c r="BE124" s="135">
        <f t="shared" si="0"/>
        <v>0</v>
      </c>
      <c r="BF124" s="135">
        <f t="shared" si="1"/>
        <v>0</v>
      </c>
      <c r="BG124" s="135">
        <f t="shared" si="2"/>
        <v>0</v>
      </c>
      <c r="BH124" s="135">
        <f t="shared" si="3"/>
        <v>0</v>
      </c>
      <c r="BI124" s="135">
        <f t="shared" si="4"/>
        <v>0</v>
      </c>
      <c r="BJ124" s="134" t="s">
        <v>9</v>
      </c>
      <c r="BK124" s="133"/>
      <c r="BL124" s="133"/>
      <c r="BM124" s="133"/>
    </row>
    <row r="125" spans="2:65" s="1" customFormat="1" ht="13.5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5" s="1" customFormat="1" ht="29.25" customHeight="1">
      <c r="B126" s="34"/>
      <c r="C126" s="108" t="s">
        <v>95</v>
      </c>
      <c r="D126" s="109"/>
      <c r="E126" s="109"/>
      <c r="F126" s="109"/>
      <c r="G126" s="109"/>
      <c r="H126" s="109"/>
      <c r="I126" s="109"/>
      <c r="J126" s="109"/>
      <c r="K126" s="109"/>
      <c r="L126" s="215">
        <f>ROUND(SUM(N88+N118),0)</f>
        <v>0</v>
      </c>
      <c r="M126" s="215"/>
      <c r="N126" s="215"/>
      <c r="O126" s="215"/>
      <c r="P126" s="215"/>
      <c r="Q126" s="215"/>
      <c r="R126" s="36"/>
    </row>
    <row r="127" spans="2:65" s="1" customFormat="1" ht="6.95" customHeight="1"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60"/>
    </row>
    <row r="131" spans="2:63" s="1" customFormat="1" ht="6.95" customHeight="1"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3"/>
    </row>
    <row r="132" spans="2:63" s="1" customFormat="1" ht="36.950000000000003" customHeight="1">
      <c r="B132" s="34"/>
      <c r="C132" s="175" t="s">
        <v>149</v>
      </c>
      <c r="D132" s="220"/>
      <c r="E132" s="220"/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36"/>
    </row>
    <row r="133" spans="2:63" s="1" customFormat="1" ht="6.95" customHeight="1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6"/>
    </row>
    <row r="134" spans="2:63" s="1" customFormat="1" ht="30" customHeight="1">
      <c r="B134" s="34"/>
      <c r="C134" s="29" t="s">
        <v>19</v>
      </c>
      <c r="D134" s="35"/>
      <c r="E134" s="35"/>
      <c r="F134" s="218" t="str">
        <f>F6</f>
        <v>Domov pro seniory CESMINA</v>
      </c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35"/>
      <c r="R134" s="36"/>
    </row>
    <row r="135" spans="2:63" s="1" customFormat="1" ht="36.950000000000003" customHeight="1">
      <c r="B135" s="34"/>
      <c r="C135" s="68" t="s">
        <v>103</v>
      </c>
      <c r="D135" s="35"/>
      <c r="E135" s="35"/>
      <c r="F135" s="195" t="str">
        <f>F7</f>
        <v>01 - Půdní vestavba šaten zaměstnanců</v>
      </c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35"/>
      <c r="R135" s="36"/>
    </row>
    <row r="136" spans="2:63" s="1" customFormat="1" ht="6.95" customHeight="1"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6"/>
    </row>
    <row r="137" spans="2:63" s="1" customFormat="1" ht="18" customHeight="1">
      <c r="B137" s="34"/>
      <c r="C137" s="29" t="s">
        <v>23</v>
      </c>
      <c r="D137" s="35"/>
      <c r="E137" s="35"/>
      <c r="F137" s="27" t="str">
        <f>F9</f>
        <v>Slezská 23- Starý Bohumín</v>
      </c>
      <c r="G137" s="35"/>
      <c r="H137" s="35"/>
      <c r="I137" s="35"/>
      <c r="J137" s="35"/>
      <c r="K137" s="29" t="s">
        <v>25</v>
      </c>
      <c r="L137" s="35"/>
      <c r="M137" s="222" t="str">
        <f>IF(O9="","",O9)</f>
        <v>16.4.2019</v>
      </c>
      <c r="N137" s="222"/>
      <c r="O137" s="222"/>
      <c r="P137" s="222"/>
      <c r="Q137" s="35"/>
      <c r="R137" s="36"/>
    </row>
    <row r="138" spans="2:63" s="1" customFormat="1" ht="6.95" customHeight="1"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6"/>
    </row>
    <row r="139" spans="2:63" s="1" customFormat="1">
      <c r="B139" s="34"/>
      <c r="C139" s="29" t="s">
        <v>27</v>
      </c>
      <c r="D139" s="35"/>
      <c r="E139" s="35"/>
      <c r="F139" s="27" t="str">
        <f>E12</f>
        <v>Město Bohumín -Masarykova 158</v>
      </c>
      <c r="G139" s="35"/>
      <c r="H139" s="35"/>
      <c r="I139" s="35"/>
      <c r="J139" s="35"/>
      <c r="K139" s="29" t="s">
        <v>33</v>
      </c>
      <c r="L139" s="35"/>
      <c r="M139" s="179" t="str">
        <f>E18</f>
        <v>Kubinova +partneři s.r.o -Hlučín</v>
      </c>
      <c r="N139" s="179"/>
      <c r="O139" s="179"/>
      <c r="P139" s="179"/>
      <c r="Q139" s="179"/>
      <c r="R139" s="36"/>
    </row>
    <row r="140" spans="2:63" s="1" customFormat="1" ht="14.45" customHeight="1">
      <c r="B140" s="34"/>
      <c r="C140" s="29" t="s">
        <v>31</v>
      </c>
      <c r="D140" s="35"/>
      <c r="E140" s="35"/>
      <c r="F140" s="27" t="str">
        <f>IF(E15="","",E15)</f>
        <v>dle výběrového řízení</v>
      </c>
      <c r="G140" s="35"/>
      <c r="H140" s="35"/>
      <c r="I140" s="35"/>
      <c r="J140" s="35"/>
      <c r="K140" s="29" t="s">
        <v>36</v>
      </c>
      <c r="L140" s="35"/>
      <c r="M140" s="179" t="str">
        <f>E21</f>
        <v xml:space="preserve"> </v>
      </c>
      <c r="N140" s="179"/>
      <c r="O140" s="179"/>
      <c r="P140" s="179"/>
      <c r="Q140" s="179"/>
      <c r="R140" s="36"/>
    </row>
    <row r="141" spans="2:63" s="1" customFormat="1" ht="10.35" customHeigh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6"/>
    </row>
    <row r="142" spans="2:63" s="8" customFormat="1" ht="29.25" customHeight="1">
      <c r="B142" s="138"/>
      <c r="C142" s="139" t="s">
        <v>150</v>
      </c>
      <c r="D142" s="140" t="s">
        <v>151</v>
      </c>
      <c r="E142" s="140" t="s">
        <v>60</v>
      </c>
      <c r="F142" s="239" t="s">
        <v>152</v>
      </c>
      <c r="G142" s="239"/>
      <c r="H142" s="239"/>
      <c r="I142" s="239"/>
      <c r="J142" s="140" t="s">
        <v>153</v>
      </c>
      <c r="K142" s="140" t="s">
        <v>154</v>
      </c>
      <c r="L142" s="240" t="s">
        <v>155</v>
      </c>
      <c r="M142" s="240"/>
      <c r="N142" s="239" t="s">
        <v>109</v>
      </c>
      <c r="O142" s="239"/>
      <c r="P142" s="239"/>
      <c r="Q142" s="241"/>
      <c r="R142" s="141"/>
      <c r="T142" s="75" t="s">
        <v>156</v>
      </c>
      <c r="U142" s="76" t="s">
        <v>42</v>
      </c>
      <c r="V142" s="76" t="s">
        <v>157</v>
      </c>
      <c r="W142" s="76" t="s">
        <v>158</v>
      </c>
      <c r="X142" s="76" t="s">
        <v>159</v>
      </c>
      <c r="Y142" s="76" t="s">
        <v>160</v>
      </c>
      <c r="Z142" s="76" t="s">
        <v>161</v>
      </c>
      <c r="AA142" s="77" t="s">
        <v>162</v>
      </c>
    </row>
    <row r="143" spans="2:63" s="1" customFormat="1" ht="29.25" customHeight="1">
      <c r="B143" s="34"/>
      <c r="C143" s="79" t="s">
        <v>106</v>
      </c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250">
        <f>BK143</f>
        <v>0</v>
      </c>
      <c r="O143" s="251"/>
      <c r="P143" s="251"/>
      <c r="Q143" s="251"/>
      <c r="R143" s="36"/>
      <c r="T143" s="78"/>
      <c r="U143" s="50"/>
      <c r="V143" s="50"/>
      <c r="W143" s="142">
        <f>W144+W208+W307+W311</f>
        <v>0</v>
      </c>
      <c r="X143" s="50"/>
      <c r="Y143" s="142">
        <f>Y144+Y208+Y307+Y311</f>
        <v>73.858746719999999</v>
      </c>
      <c r="Z143" s="50"/>
      <c r="AA143" s="143">
        <f>AA144+AA208+AA307+AA311</f>
        <v>27.680272000000002</v>
      </c>
      <c r="AT143" s="17" t="s">
        <v>77</v>
      </c>
      <c r="AU143" s="17" t="s">
        <v>111</v>
      </c>
      <c r="BK143" s="144">
        <f>BK144+BK208+BK307+BK311</f>
        <v>0</v>
      </c>
    </row>
    <row r="144" spans="2:63" s="9" customFormat="1" ht="37.35" customHeight="1">
      <c r="B144" s="145"/>
      <c r="C144" s="146"/>
      <c r="D144" s="147" t="s">
        <v>112</v>
      </c>
      <c r="E144" s="147"/>
      <c r="F144" s="147"/>
      <c r="G144" s="147"/>
      <c r="H144" s="147"/>
      <c r="I144" s="147"/>
      <c r="J144" s="147"/>
      <c r="K144" s="147"/>
      <c r="L144" s="147"/>
      <c r="M144" s="147"/>
      <c r="N144" s="235">
        <f>BK144</f>
        <v>0</v>
      </c>
      <c r="O144" s="232"/>
      <c r="P144" s="232"/>
      <c r="Q144" s="232"/>
      <c r="R144" s="148"/>
      <c r="T144" s="149"/>
      <c r="U144" s="146"/>
      <c r="V144" s="146"/>
      <c r="W144" s="150">
        <f>W145+W155+W174+W178+W182+W186+W189+W191+W201+W206</f>
        <v>0</v>
      </c>
      <c r="X144" s="146"/>
      <c r="Y144" s="150">
        <f>Y145+Y155+Y174+Y178+Y182+Y186+Y189+Y191+Y201+Y206</f>
        <v>67.871756840000003</v>
      </c>
      <c r="Z144" s="146"/>
      <c r="AA144" s="151">
        <f>AA145+AA155+AA174+AA178+AA182+AA186+AA189+AA191+AA201+AA206</f>
        <v>26.143770000000004</v>
      </c>
      <c r="AR144" s="152" t="s">
        <v>9</v>
      </c>
      <c r="AT144" s="153" t="s">
        <v>77</v>
      </c>
      <c r="AU144" s="153" t="s">
        <v>78</v>
      </c>
      <c r="AY144" s="152" t="s">
        <v>163</v>
      </c>
      <c r="BK144" s="154">
        <f>BK145+BK155+BK174+BK178+BK182+BK186+BK189+BK191+BK201+BK206</f>
        <v>0</v>
      </c>
    </row>
    <row r="145" spans="2:65" s="9" customFormat="1" ht="19.899999999999999" customHeight="1">
      <c r="B145" s="145"/>
      <c r="C145" s="146"/>
      <c r="D145" s="155" t="s">
        <v>113</v>
      </c>
      <c r="E145" s="155"/>
      <c r="F145" s="155"/>
      <c r="G145" s="155"/>
      <c r="H145" s="155"/>
      <c r="I145" s="155"/>
      <c r="J145" s="155"/>
      <c r="K145" s="155"/>
      <c r="L145" s="155"/>
      <c r="M145" s="155"/>
      <c r="N145" s="252">
        <f>BK145</f>
        <v>0</v>
      </c>
      <c r="O145" s="253"/>
      <c r="P145" s="253"/>
      <c r="Q145" s="253"/>
      <c r="R145" s="148"/>
      <c r="T145" s="149"/>
      <c r="U145" s="146"/>
      <c r="V145" s="146"/>
      <c r="W145" s="150">
        <f>SUM(W146:W154)</f>
        <v>0</v>
      </c>
      <c r="X145" s="146"/>
      <c r="Y145" s="150">
        <f>SUM(Y146:Y154)</f>
        <v>20.62181678</v>
      </c>
      <c r="Z145" s="146"/>
      <c r="AA145" s="151">
        <f>SUM(AA146:AA154)</f>
        <v>0</v>
      </c>
      <c r="AR145" s="152" t="s">
        <v>9</v>
      </c>
      <c r="AT145" s="153" t="s">
        <v>77</v>
      </c>
      <c r="AU145" s="153" t="s">
        <v>9</v>
      </c>
      <c r="AY145" s="152" t="s">
        <v>163</v>
      </c>
      <c r="BK145" s="154">
        <f>SUM(BK146:BK154)</f>
        <v>0</v>
      </c>
    </row>
    <row r="146" spans="2:65" s="1" customFormat="1" ht="44.25" customHeight="1">
      <c r="B146" s="127"/>
      <c r="C146" s="156" t="s">
        <v>9</v>
      </c>
      <c r="D146" s="156" t="s">
        <v>164</v>
      </c>
      <c r="E146" s="157" t="s">
        <v>165</v>
      </c>
      <c r="F146" s="242" t="s">
        <v>166</v>
      </c>
      <c r="G146" s="242"/>
      <c r="H146" s="242"/>
      <c r="I146" s="242"/>
      <c r="J146" s="158" t="s">
        <v>167</v>
      </c>
      <c r="K146" s="159">
        <v>18.728000000000002</v>
      </c>
      <c r="L146" s="243">
        <v>0</v>
      </c>
      <c r="M146" s="243"/>
      <c r="N146" s="244">
        <f t="shared" ref="N146:N154" si="5">ROUND(L146*K146,0)</f>
        <v>0</v>
      </c>
      <c r="O146" s="244"/>
      <c r="P146" s="244"/>
      <c r="Q146" s="244"/>
      <c r="R146" s="130"/>
      <c r="T146" s="160" t="s">
        <v>5</v>
      </c>
      <c r="U146" s="43" t="s">
        <v>43</v>
      </c>
      <c r="V146" s="35"/>
      <c r="W146" s="161">
        <f t="shared" ref="W146:W154" si="6">V146*K146</f>
        <v>0</v>
      </c>
      <c r="X146" s="161">
        <v>0.70296999999999998</v>
      </c>
      <c r="Y146" s="161">
        <f t="shared" ref="Y146:Y154" si="7">X146*K146</f>
        <v>13.165222160000001</v>
      </c>
      <c r="Z146" s="161">
        <v>0</v>
      </c>
      <c r="AA146" s="162">
        <f t="shared" ref="AA146:AA154" si="8">Z146*K146</f>
        <v>0</v>
      </c>
      <c r="AR146" s="17" t="s">
        <v>168</v>
      </c>
      <c r="AT146" s="17" t="s">
        <v>164</v>
      </c>
      <c r="AU146" s="17" t="s">
        <v>101</v>
      </c>
      <c r="AY146" s="17" t="s">
        <v>163</v>
      </c>
      <c r="BE146" s="101">
        <f t="shared" ref="BE146:BE154" si="9">IF(U146="základní",N146,0)</f>
        <v>0</v>
      </c>
      <c r="BF146" s="101">
        <f t="shared" ref="BF146:BF154" si="10">IF(U146="snížená",N146,0)</f>
        <v>0</v>
      </c>
      <c r="BG146" s="101">
        <f t="shared" ref="BG146:BG154" si="11">IF(U146="zákl. přenesená",N146,0)</f>
        <v>0</v>
      </c>
      <c r="BH146" s="101">
        <f t="shared" ref="BH146:BH154" si="12">IF(U146="sníž. přenesená",N146,0)</f>
        <v>0</v>
      </c>
      <c r="BI146" s="101">
        <f t="shared" ref="BI146:BI154" si="13">IF(U146="nulová",N146,0)</f>
        <v>0</v>
      </c>
      <c r="BJ146" s="17" t="s">
        <v>9</v>
      </c>
      <c r="BK146" s="101">
        <f t="shared" ref="BK146:BK154" si="14">ROUND(L146*K146,0)</f>
        <v>0</v>
      </c>
      <c r="BL146" s="17" t="s">
        <v>168</v>
      </c>
      <c r="BM146" s="17" t="s">
        <v>169</v>
      </c>
    </row>
    <row r="147" spans="2:65" s="1" customFormat="1" ht="44.25" customHeight="1">
      <c r="B147" s="127"/>
      <c r="C147" s="156" t="s">
        <v>101</v>
      </c>
      <c r="D147" s="156" t="s">
        <v>164</v>
      </c>
      <c r="E147" s="157" t="s">
        <v>170</v>
      </c>
      <c r="F147" s="242" t="s">
        <v>171</v>
      </c>
      <c r="G147" s="242"/>
      <c r="H147" s="242"/>
      <c r="I147" s="242"/>
      <c r="J147" s="158" t="s">
        <v>172</v>
      </c>
      <c r="K147" s="159">
        <v>2</v>
      </c>
      <c r="L147" s="243">
        <v>0</v>
      </c>
      <c r="M147" s="243"/>
      <c r="N147" s="244">
        <f t="shared" si="5"/>
        <v>0</v>
      </c>
      <c r="O147" s="244"/>
      <c r="P147" s="244"/>
      <c r="Q147" s="244"/>
      <c r="R147" s="130"/>
      <c r="T147" s="160" t="s">
        <v>5</v>
      </c>
      <c r="U147" s="43" t="s">
        <v>43</v>
      </c>
      <c r="V147" s="35"/>
      <c r="W147" s="161">
        <f t="shared" si="6"/>
        <v>0</v>
      </c>
      <c r="X147" s="161">
        <v>4.0259999999999997E-2</v>
      </c>
      <c r="Y147" s="161">
        <f t="shared" si="7"/>
        <v>8.0519999999999994E-2</v>
      </c>
      <c r="Z147" s="161">
        <v>0</v>
      </c>
      <c r="AA147" s="162">
        <f t="shared" si="8"/>
        <v>0</v>
      </c>
      <c r="AR147" s="17" t="s">
        <v>168</v>
      </c>
      <c r="AT147" s="17" t="s">
        <v>164</v>
      </c>
      <c r="AU147" s="17" t="s">
        <v>101</v>
      </c>
      <c r="AY147" s="17" t="s">
        <v>163</v>
      </c>
      <c r="BE147" s="101">
        <f t="shared" si="9"/>
        <v>0</v>
      </c>
      <c r="BF147" s="101">
        <f t="shared" si="10"/>
        <v>0</v>
      </c>
      <c r="BG147" s="101">
        <f t="shared" si="11"/>
        <v>0</v>
      </c>
      <c r="BH147" s="101">
        <f t="shared" si="12"/>
        <v>0</v>
      </c>
      <c r="BI147" s="101">
        <f t="shared" si="13"/>
        <v>0</v>
      </c>
      <c r="BJ147" s="17" t="s">
        <v>9</v>
      </c>
      <c r="BK147" s="101">
        <f t="shared" si="14"/>
        <v>0</v>
      </c>
      <c r="BL147" s="17" t="s">
        <v>168</v>
      </c>
      <c r="BM147" s="17" t="s">
        <v>173</v>
      </c>
    </row>
    <row r="148" spans="2:65" s="1" customFormat="1" ht="22.5" customHeight="1">
      <c r="B148" s="127"/>
      <c r="C148" s="156" t="s">
        <v>174</v>
      </c>
      <c r="D148" s="156" t="s">
        <v>164</v>
      </c>
      <c r="E148" s="157" t="s">
        <v>175</v>
      </c>
      <c r="F148" s="242" t="s">
        <v>176</v>
      </c>
      <c r="G148" s="242"/>
      <c r="H148" s="242"/>
      <c r="I148" s="242"/>
      <c r="J148" s="158" t="s">
        <v>167</v>
      </c>
      <c r="K148" s="159">
        <v>0.57799999999999996</v>
      </c>
      <c r="L148" s="243">
        <v>0</v>
      </c>
      <c r="M148" s="243"/>
      <c r="N148" s="244">
        <f t="shared" si="5"/>
        <v>0</v>
      </c>
      <c r="O148" s="244"/>
      <c r="P148" s="244"/>
      <c r="Q148" s="244"/>
      <c r="R148" s="130"/>
      <c r="T148" s="160" t="s">
        <v>5</v>
      </c>
      <c r="U148" s="43" t="s">
        <v>43</v>
      </c>
      <c r="V148" s="35"/>
      <c r="W148" s="161">
        <f t="shared" si="6"/>
        <v>0</v>
      </c>
      <c r="X148" s="161">
        <v>1.94302</v>
      </c>
      <c r="Y148" s="161">
        <f t="shared" si="7"/>
        <v>1.1230655599999999</v>
      </c>
      <c r="Z148" s="161">
        <v>0</v>
      </c>
      <c r="AA148" s="162">
        <f t="shared" si="8"/>
        <v>0</v>
      </c>
      <c r="AR148" s="17" t="s">
        <v>168</v>
      </c>
      <c r="AT148" s="17" t="s">
        <v>164</v>
      </c>
      <c r="AU148" s="17" t="s">
        <v>101</v>
      </c>
      <c r="AY148" s="17" t="s">
        <v>163</v>
      </c>
      <c r="BE148" s="101">
        <f t="shared" si="9"/>
        <v>0</v>
      </c>
      <c r="BF148" s="101">
        <f t="shared" si="10"/>
        <v>0</v>
      </c>
      <c r="BG148" s="101">
        <f t="shared" si="11"/>
        <v>0</v>
      </c>
      <c r="BH148" s="101">
        <f t="shared" si="12"/>
        <v>0</v>
      </c>
      <c r="BI148" s="101">
        <f t="shared" si="13"/>
        <v>0</v>
      </c>
      <c r="BJ148" s="17" t="s">
        <v>9</v>
      </c>
      <c r="BK148" s="101">
        <f t="shared" si="14"/>
        <v>0</v>
      </c>
      <c r="BL148" s="17" t="s">
        <v>168</v>
      </c>
      <c r="BM148" s="17" t="s">
        <v>177</v>
      </c>
    </row>
    <row r="149" spans="2:65" s="1" customFormat="1" ht="31.5" customHeight="1">
      <c r="B149" s="127"/>
      <c r="C149" s="156" t="s">
        <v>168</v>
      </c>
      <c r="D149" s="156" t="s">
        <v>164</v>
      </c>
      <c r="E149" s="157" t="s">
        <v>178</v>
      </c>
      <c r="F149" s="242" t="s">
        <v>179</v>
      </c>
      <c r="G149" s="242"/>
      <c r="H149" s="242"/>
      <c r="I149" s="242"/>
      <c r="J149" s="158" t="s">
        <v>180</v>
      </c>
      <c r="K149" s="159">
        <v>0.29799999999999999</v>
      </c>
      <c r="L149" s="243">
        <v>0</v>
      </c>
      <c r="M149" s="243"/>
      <c r="N149" s="244">
        <f t="shared" si="5"/>
        <v>0</v>
      </c>
      <c r="O149" s="244"/>
      <c r="P149" s="244"/>
      <c r="Q149" s="244"/>
      <c r="R149" s="130"/>
      <c r="T149" s="160" t="s">
        <v>5</v>
      </c>
      <c r="U149" s="43" t="s">
        <v>43</v>
      </c>
      <c r="V149" s="35"/>
      <c r="W149" s="161">
        <f t="shared" si="6"/>
        <v>0</v>
      </c>
      <c r="X149" s="161">
        <v>1.0900000000000001</v>
      </c>
      <c r="Y149" s="161">
        <f t="shared" si="7"/>
        <v>0.32482</v>
      </c>
      <c r="Z149" s="161">
        <v>0</v>
      </c>
      <c r="AA149" s="162">
        <f t="shared" si="8"/>
        <v>0</v>
      </c>
      <c r="AR149" s="17" t="s">
        <v>168</v>
      </c>
      <c r="AT149" s="17" t="s">
        <v>164</v>
      </c>
      <c r="AU149" s="17" t="s">
        <v>101</v>
      </c>
      <c r="AY149" s="17" t="s">
        <v>163</v>
      </c>
      <c r="BE149" s="101">
        <f t="shared" si="9"/>
        <v>0</v>
      </c>
      <c r="BF149" s="101">
        <f t="shared" si="10"/>
        <v>0</v>
      </c>
      <c r="BG149" s="101">
        <f t="shared" si="11"/>
        <v>0</v>
      </c>
      <c r="BH149" s="101">
        <f t="shared" si="12"/>
        <v>0</v>
      </c>
      <c r="BI149" s="101">
        <f t="shared" si="13"/>
        <v>0</v>
      </c>
      <c r="BJ149" s="17" t="s">
        <v>9</v>
      </c>
      <c r="BK149" s="101">
        <f t="shared" si="14"/>
        <v>0</v>
      </c>
      <c r="BL149" s="17" t="s">
        <v>168</v>
      </c>
      <c r="BM149" s="17" t="s">
        <v>181</v>
      </c>
    </row>
    <row r="150" spans="2:65" s="1" customFormat="1" ht="44.25" customHeight="1">
      <c r="B150" s="127"/>
      <c r="C150" s="156" t="s">
        <v>182</v>
      </c>
      <c r="D150" s="156" t="s">
        <v>164</v>
      </c>
      <c r="E150" s="157" t="s">
        <v>183</v>
      </c>
      <c r="F150" s="242" t="s">
        <v>184</v>
      </c>
      <c r="G150" s="242"/>
      <c r="H150" s="242"/>
      <c r="I150" s="242"/>
      <c r="J150" s="158" t="s">
        <v>185</v>
      </c>
      <c r="K150" s="159">
        <v>7.7</v>
      </c>
      <c r="L150" s="243">
        <v>0</v>
      </c>
      <c r="M150" s="243"/>
      <c r="N150" s="244">
        <f t="shared" si="5"/>
        <v>0</v>
      </c>
      <c r="O150" s="244"/>
      <c r="P150" s="244"/>
      <c r="Q150" s="244"/>
      <c r="R150" s="130"/>
      <c r="T150" s="160" t="s">
        <v>5</v>
      </c>
      <c r="U150" s="43" t="s">
        <v>43</v>
      </c>
      <c r="V150" s="35"/>
      <c r="W150" s="161">
        <f t="shared" si="6"/>
        <v>0</v>
      </c>
      <c r="X150" s="161">
        <v>6.9819999999999993E-2</v>
      </c>
      <c r="Y150" s="161">
        <f t="shared" si="7"/>
        <v>0.53761399999999993</v>
      </c>
      <c r="Z150" s="161">
        <v>0</v>
      </c>
      <c r="AA150" s="162">
        <f t="shared" si="8"/>
        <v>0</v>
      </c>
      <c r="AR150" s="17" t="s">
        <v>168</v>
      </c>
      <c r="AT150" s="17" t="s">
        <v>164</v>
      </c>
      <c r="AU150" s="17" t="s">
        <v>101</v>
      </c>
      <c r="AY150" s="17" t="s">
        <v>163</v>
      </c>
      <c r="BE150" s="101">
        <f t="shared" si="9"/>
        <v>0</v>
      </c>
      <c r="BF150" s="101">
        <f t="shared" si="10"/>
        <v>0</v>
      </c>
      <c r="BG150" s="101">
        <f t="shared" si="11"/>
        <v>0</v>
      </c>
      <c r="BH150" s="101">
        <f t="shared" si="12"/>
        <v>0</v>
      </c>
      <c r="BI150" s="101">
        <f t="shared" si="13"/>
        <v>0</v>
      </c>
      <c r="BJ150" s="17" t="s">
        <v>9</v>
      </c>
      <c r="BK150" s="101">
        <f t="shared" si="14"/>
        <v>0</v>
      </c>
      <c r="BL150" s="17" t="s">
        <v>168</v>
      </c>
      <c r="BM150" s="17" t="s">
        <v>186</v>
      </c>
    </row>
    <row r="151" spans="2:65" s="1" customFormat="1" ht="44.25" customHeight="1">
      <c r="B151" s="127"/>
      <c r="C151" s="156" t="s">
        <v>187</v>
      </c>
      <c r="D151" s="156" t="s">
        <v>164</v>
      </c>
      <c r="E151" s="157" t="s">
        <v>188</v>
      </c>
      <c r="F151" s="242" t="s">
        <v>189</v>
      </c>
      <c r="G151" s="242"/>
      <c r="H151" s="242"/>
      <c r="I151" s="242"/>
      <c r="J151" s="158" t="s">
        <v>185</v>
      </c>
      <c r="K151" s="159">
        <v>46.912999999999997</v>
      </c>
      <c r="L151" s="243">
        <v>0</v>
      </c>
      <c r="M151" s="243"/>
      <c r="N151" s="244">
        <f t="shared" si="5"/>
        <v>0</v>
      </c>
      <c r="O151" s="244"/>
      <c r="P151" s="244"/>
      <c r="Q151" s="244"/>
      <c r="R151" s="130"/>
      <c r="T151" s="160" t="s">
        <v>5</v>
      </c>
      <c r="U151" s="43" t="s">
        <v>43</v>
      </c>
      <c r="V151" s="35"/>
      <c r="W151" s="161">
        <f t="shared" si="6"/>
        <v>0</v>
      </c>
      <c r="X151" s="161">
        <v>0.10421999999999999</v>
      </c>
      <c r="Y151" s="161">
        <f t="shared" si="7"/>
        <v>4.8892728599999993</v>
      </c>
      <c r="Z151" s="161">
        <v>0</v>
      </c>
      <c r="AA151" s="162">
        <f t="shared" si="8"/>
        <v>0</v>
      </c>
      <c r="AR151" s="17" t="s">
        <v>168</v>
      </c>
      <c r="AT151" s="17" t="s">
        <v>164</v>
      </c>
      <c r="AU151" s="17" t="s">
        <v>101</v>
      </c>
      <c r="AY151" s="17" t="s">
        <v>163</v>
      </c>
      <c r="BE151" s="101">
        <f t="shared" si="9"/>
        <v>0</v>
      </c>
      <c r="BF151" s="101">
        <f t="shared" si="10"/>
        <v>0</v>
      </c>
      <c r="BG151" s="101">
        <f t="shared" si="11"/>
        <v>0</v>
      </c>
      <c r="BH151" s="101">
        <f t="shared" si="12"/>
        <v>0</v>
      </c>
      <c r="BI151" s="101">
        <f t="shared" si="13"/>
        <v>0</v>
      </c>
      <c r="BJ151" s="17" t="s">
        <v>9</v>
      </c>
      <c r="BK151" s="101">
        <f t="shared" si="14"/>
        <v>0</v>
      </c>
      <c r="BL151" s="17" t="s">
        <v>168</v>
      </c>
      <c r="BM151" s="17" t="s">
        <v>190</v>
      </c>
    </row>
    <row r="152" spans="2:65" s="1" customFormat="1" ht="31.5" customHeight="1">
      <c r="B152" s="127"/>
      <c r="C152" s="156" t="s">
        <v>191</v>
      </c>
      <c r="D152" s="156" t="s">
        <v>164</v>
      </c>
      <c r="E152" s="157" t="s">
        <v>192</v>
      </c>
      <c r="F152" s="242" t="s">
        <v>193</v>
      </c>
      <c r="G152" s="242"/>
      <c r="H152" s="242"/>
      <c r="I152" s="242"/>
      <c r="J152" s="158" t="s">
        <v>194</v>
      </c>
      <c r="K152" s="159">
        <v>11</v>
      </c>
      <c r="L152" s="243">
        <v>0</v>
      </c>
      <c r="M152" s="243"/>
      <c r="N152" s="244">
        <f t="shared" si="5"/>
        <v>0</v>
      </c>
      <c r="O152" s="244"/>
      <c r="P152" s="244"/>
      <c r="Q152" s="244"/>
      <c r="R152" s="130"/>
      <c r="T152" s="160" t="s">
        <v>5</v>
      </c>
      <c r="U152" s="43" t="s">
        <v>43</v>
      </c>
      <c r="V152" s="35"/>
      <c r="W152" s="161">
        <f t="shared" si="6"/>
        <v>0</v>
      </c>
      <c r="X152" s="161">
        <v>8.0000000000000007E-5</v>
      </c>
      <c r="Y152" s="161">
        <f t="shared" si="7"/>
        <v>8.8000000000000003E-4</v>
      </c>
      <c r="Z152" s="161">
        <v>0</v>
      </c>
      <c r="AA152" s="162">
        <f t="shared" si="8"/>
        <v>0</v>
      </c>
      <c r="AR152" s="17" t="s">
        <v>168</v>
      </c>
      <c r="AT152" s="17" t="s">
        <v>164</v>
      </c>
      <c r="AU152" s="17" t="s">
        <v>101</v>
      </c>
      <c r="AY152" s="17" t="s">
        <v>163</v>
      </c>
      <c r="BE152" s="101">
        <f t="shared" si="9"/>
        <v>0</v>
      </c>
      <c r="BF152" s="101">
        <f t="shared" si="10"/>
        <v>0</v>
      </c>
      <c r="BG152" s="101">
        <f t="shared" si="11"/>
        <v>0</v>
      </c>
      <c r="BH152" s="101">
        <f t="shared" si="12"/>
        <v>0</v>
      </c>
      <c r="BI152" s="101">
        <f t="shared" si="13"/>
        <v>0</v>
      </c>
      <c r="BJ152" s="17" t="s">
        <v>9</v>
      </c>
      <c r="BK152" s="101">
        <f t="shared" si="14"/>
        <v>0</v>
      </c>
      <c r="BL152" s="17" t="s">
        <v>168</v>
      </c>
      <c r="BM152" s="17" t="s">
        <v>195</v>
      </c>
    </row>
    <row r="153" spans="2:65" s="1" customFormat="1" ht="31.5" customHeight="1">
      <c r="B153" s="127"/>
      <c r="C153" s="156" t="s">
        <v>196</v>
      </c>
      <c r="D153" s="156" t="s">
        <v>164</v>
      </c>
      <c r="E153" s="157" t="s">
        <v>197</v>
      </c>
      <c r="F153" s="242" t="s">
        <v>198</v>
      </c>
      <c r="G153" s="242"/>
      <c r="H153" s="242"/>
      <c r="I153" s="242"/>
      <c r="J153" s="158" t="s">
        <v>194</v>
      </c>
      <c r="K153" s="159">
        <v>27.5</v>
      </c>
      <c r="L153" s="243">
        <v>0</v>
      </c>
      <c r="M153" s="243"/>
      <c r="N153" s="244">
        <f t="shared" si="5"/>
        <v>0</v>
      </c>
      <c r="O153" s="244"/>
      <c r="P153" s="244"/>
      <c r="Q153" s="244"/>
      <c r="R153" s="130"/>
      <c r="T153" s="160" t="s">
        <v>5</v>
      </c>
      <c r="U153" s="43" t="s">
        <v>43</v>
      </c>
      <c r="V153" s="35"/>
      <c r="W153" s="161">
        <f t="shared" si="6"/>
        <v>0</v>
      </c>
      <c r="X153" s="161">
        <v>1.2E-4</v>
      </c>
      <c r="Y153" s="161">
        <f t="shared" si="7"/>
        <v>3.3E-3</v>
      </c>
      <c r="Z153" s="161">
        <v>0</v>
      </c>
      <c r="AA153" s="162">
        <f t="shared" si="8"/>
        <v>0</v>
      </c>
      <c r="AR153" s="17" t="s">
        <v>168</v>
      </c>
      <c r="AT153" s="17" t="s">
        <v>164</v>
      </c>
      <c r="AU153" s="17" t="s">
        <v>101</v>
      </c>
      <c r="AY153" s="17" t="s">
        <v>163</v>
      </c>
      <c r="BE153" s="101">
        <f t="shared" si="9"/>
        <v>0</v>
      </c>
      <c r="BF153" s="101">
        <f t="shared" si="10"/>
        <v>0</v>
      </c>
      <c r="BG153" s="101">
        <f t="shared" si="11"/>
        <v>0</v>
      </c>
      <c r="BH153" s="101">
        <f t="shared" si="12"/>
        <v>0</v>
      </c>
      <c r="BI153" s="101">
        <f t="shared" si="13"/>
        <v>0</v>
      </c>
      <c r="BJ153" s="17" t="s">
        <v>9</v>
      </c>
      <c r="BK153" s="101">
        <f t="shared" si="14"/>
        <v>0</v>
      </c>
      <c r="BL153" s="17" t="s">
        <v>168</v>
      </c>
      <c r="BM153" s="17" t="s">
        <v>199</v>
      </c>
    </row>
    <row r="154" spans="2:65" s="1" customFormat="1" ht="31.5" customHeight="1">
      <c r="B154" s="127"/>
      <c r="C154" s="156" t="s">
        <v>200</v>
      </c>
      <c r="D154" s="156" t="s">
        <v>164</v>
      </c>
      <c r="E154" s="157" t="s">
        <v>201</v>
      </c>
      <c r="F154" s="242" t="s">
        <v>202</v>
      </c>
      <c r="G154" s="242"/>
      <c r="H154" s="242"/>
      <c r="I154" s="242"/>
      <c r="J154" s="158" t="s">
        <v>185</v>
      </c>
      <c r="K154" s="159">
        <v>2.79</v>
      </c>
      <c r="L154" s="243">
        <v>0</v>
      </c>
      <c r="M154" s="243"/>
      <c r="N154" s="244">
        <f t="shared" si="5"/>
        <v>0</v>
      </c>
      <c r="O154" s="244"/>
      <c r="P154" s="244"/>
      <c r="Q154" s="244"/>
      <c r="R154" s="130"/>
      <c r="T154" s="160" t="s">
        <v>5</v>
      </c>
      <c r="U154" s="43" t="s">
        <v>43</v>
      </c>
      <c r="V154" s="35"/>
      <c r="W154" s="161">
        <f t="shared" si="6"/>
        <v>0</v>
      </c>
      <c r="X154" s="161">
        <v>0.17818000000000001</v>
      </c>
      <c r="Y154" s="161">
        <f t="shared" si="7"/>
        <v>0.49712220000000001</v>
      </c>
      <c r="Z154" s="161">
        <v>0</v>
      </c>
      <c r="AA154" s="162">
        <f t="shared" si="8"/>
        <v>0</v>
      </c>
      <c r="AR154" s="17" t="s">
        <v>168</v>
      </c>
      <c r="AT154" s="17" t="s">
        <v>164</v>
      </c>
      <c r="AU154" s="17" t="s">
        <v>101</v>
      </c>
      <c r="AY154" s="17" t="s">
        <v>163</v>
      </c>
      <c r="BE154" s="101">
        <f t="shared" si="9"/>
        <v>0</v>
      </c>
      <c r="BF154" s="101">
        <f t="shared" si="10"/>
        <v>0</v>
      </c>
      <c r="BG154" s="101">
        <f t="shared" si="11"/>
        <v>0</v>
      </c>
      <c r="BH154" s="101">
        <f t="shared" si="12"/>
        <v>0</v>
      </c>
      <c r="BI154" s="101">
        <f t="shared" si="13"/>
        <v>0</v>
      </c>
      <c r="BJ154" s="17" t="s">
        <v>9</v>
      </c>
      <c r="BK154" s="101">
        <f t="shared" si="14"/>
        <v>0</v>
      </c>
      <c r="BL154" s="17" t="s">
        <v>168</v>
      </c>
      <c r="BM154" s="17" t="s">
        <v>203</v>
      </c>
    </row>
    <row r="155" spans="2:65" s="9" customFormat="1" ht="29.85" customHeight="1">
      <c r="B155" s="145"/>
      <c r="C155" s="146"/>
      <c r="D155" s="155" t="s">
        <v>114</v>
      </c>
      <c r="E155" s="155"/>
      <c r="F155" s="155"/>
      <c r="G155" s="155"/>
      <c r="H155" s="155"/>
      <c r="I155" s="155"/>
      <c r="J155" s="155"/>
      <c r="K155" s="155"/>
      <c r="L155" s="155"/>
      <c r="M155" s="155"/>
      <c r="N155" s="254">
        <f>BK155</f>
        <v>0</v>
      </c>
      <c r="O155" s="255"/>
      <c r="P155" s="255"/>
      <c r="Q155" s="255"/>
      <c r="R155" s="148"/>
      <c r="T155" s="149"/>
      <c r="U155" s="146"/>
      <c r="V155" s="146"/>
      <c r="W155" s="150">
        <f>SUM(W156:W173)</f>
        <v>0</v>
      </c>
      <c r="X155" s="146"/>
      <c r="Y155" s="150">
        <f>SUM(Y156:Y173)</f>
        <v>38.013452100000002</v>
      </c>
      <c r="Z155" s="146"/>
      <c r="AA155" s="151">
        <f>SUM(AA156:AA173)</f>
        <v>0</v>
      </c>
      <c r="AR155" s="152" t="s">
        <v>9</v>
      </c>
      <c r="AT155" s="153" t="s">
        <v>77</v>
      </c>
      <c r="AU155" s="153" t="s">
        <v>9</v>
      </c>
      <c r="AY155" s="152" t="s">
        <v>163</v>
      </c>
      <c r="BK155" s="154">
        <f>SUM(BK156:BK173)</f>
        <v>0</v>
      </c>
    </row>
    <row r="156" spans="2:65" s="1" customFormat="1" ht="44.25" customHeight="1">
      <c r="B156" s="127"/>
      <c r="C156" s="156" t="s">
        <v>204</v>
      </c>
      <c r="D156" s="156" t="s">
        <v>164</v>
      </c>
      <c r="E156" s="157" t="s">
        <v>205</v>
      </c>
      <c r="F156" s="242" t="s">
        <v>206</v>
      </c>
      <c r="G156" s="242"/>
      <c r="H156" s="242"/>
      <c r="I156" s="242"/>
      <c r="J156" s="158" t="s">
        <v>185</v>
      </c>
      <c r="K156" s="159">
        <v>77.37</v>
      </c>
      <c r="L156" s="243">
        <v>0</v>
      </c>
      <c r="M156" s="243"/>
      <c r="N156" s="244">
        <f t="shared" ref="N156:N173" si="15">ROUND(L156*K156,0)</f>
        <v>0</v>
      </c>
      <c r="O156" s="244"/>
      <c r="P156" s="244"/>
      <c r="Q156" s="244"/>
      <c r="R156" s="130"/>
      <c r="T156" s="160" t="s">
        <v>5</v>
      </c>
      <c r="U156" s="43" t="s">
        <v>43</v>
      </c>
      <c r="V156" s="35"/>
      <c r="W156" s="161">
        <f t="shared" ref="W156:W173" si="16">V156*K156</f>
        <v>0</v>
      </c>
      <c r="X156" s="161">
        <v>1.128E-2</v>
      </c>
      <c r="Y156" s="161">
        <f t="shared" ref="Y156:Y173" si="17">X156*K156</f>
        <v>0.87273360000000011</v>
      </c>
      <c r="Z156" s="161">
        <v>0</v>
      </c>
      <c r="AA156" s="162">
        <f t="shared" ref="AA156:AA173" si="18">Z156*K156</f>
        <v>0</v>
      </c>
      <c r="AR156" s="17" t="s">
        <v>168</v>
      </c>
      <c r="AT156" s="17" t="s">
        <v>164</v>
      </c>
      <c r="AU156" s="17" t="s">
        <v>101</v>
      </c>
      <c r="AY156" s="17" t="s">
        <v>163</v>
      </c>
      <c r="BE156" s="101">
        <f t="shared" ref="BE156:BE173" si="19">IF(U156="základní",N156,0)</f>
        <v>0</v>
      </c>
      <c r="BF156" s="101">
        <f t="shared" ref="BF156:BF173" si="20">IF(U156="snížená",N156,0)</f>
        <v>0</v>
      </c>
      <c r="BG156" s="101">
        <f t="shared" ref="BG156:BG173" si="21">IF(U156="zákl. přenesená",N156,0)</f>
        <v>0</v>
      </c>
      <c r="BH156" s="101">
        <f t="shared" ref="BH156:BH173" si="22">IF(U156="sníž. přenesená",N156,0)</f>
        <v>0</v>
      </c>
      <c r="BI156" s="101">
        <f t="shared" ref="BI156:BI173" si="23">IF(U156="nulová",N156,0)</f>
        <v>0</v>
      </c>
      <c r="BJ156" s="17" t="s">
        <v>9</v>
      </c>
      <c r="BK156" s="101">
        <f t="shared" ref="BK156:BK173" si="24">ROUND(L156*K156,0)</f>
        <v>0</v>
      </c>
      <c r="BL156" s="17" t="s">
        <v>168</v>
      </c>
      <c r="BM156" s="17" t="s">
        <v>207</v>
      </c>
    </row>
    <row r="157" spans="2:65" s="1" customFormat="1" ht="31.5" customHeight="1">
      <c r="B157" s="127"/>
      <c r="C157" s="156" t="s">
        <v>208</v>
      </c>
      <c r="D157" s="156" t="s">
        <v>164</v>
      </c>
      <c r="E157" s="157" t="s">
        <v>209</v>
      </c>
      <c r="F157" s="242" t="s">
        <v>210</v>
      </c>
      <c r="G157" s="242"/>
      <c r="H157" s="242"/>
      <c r="I157" s="242"/>
      <c r="J157" s="158" t="s">
        <v>185</v>
      </c>
      <c r="K157" s="159">
        <v>77.37</v>
      </c>
      <c r="L157" s="243">
        <v>0</v>
      </c>
      <c r="M157" s="243"/>
      <c r="N157" s="244">
        <f t="shared" si="15"/>
        <v>0</v>
      </c>
      <c r="O157" s="244"/>
      <c r="P157" s="244"/>
      <c r="Q157" s="244"/>
      <c r="R157" s="130"/>
      <c r="T157" s="160" t="s">
        <v>5</v>
      </c>
      <c r="U157" s="43" t="s">
        <v>43</v>
      </c>
      <c r="V157" s="35"/>
      <c r="W157" s="161">
        <f t="shared" si="16"/>
        <v>0</v>
      </c>
      <c r="X157" s="161">
        <v>1.09E-2</v>
      </c>
      <c r="Y157" s="161">
        <f t="shared" si="17"/>
        <v>0.843333</v>
      </c>
      <c r="Z157" s="161">
        <v>0</v>
      </c>
      <c r="AA157" s="162">
        <f t="shared" si="18"/>
        <v>0</v>
      </c>
      <c r="AR157" s="17" t="s">
        <v>168</v>
      </c>
      <c r="AT157" s="17" t="s">
        <v>164</v>
      </c>
      <c r="AU157" s="17" t="s">
        <v>101</v>
      </c>
      <c r="AY157" s="17" t="s">
        <v>163</v>
      </c>
      <c r="BE157" s="101">
        <f t="shared" si="19"/>
        <v>0</v>
      </c>
      <c r="BF157" s="101">
        <f t="shared" si="20"/>
        <v>0</v>
      </c>
      <c r="BG157" s="101">
        <f t="shared" si="21"/>
        <v>0</v>
      </c>
      <c r="BH157" s="101">
        <f t="shared" si="22"/>
        <v>0</v>
      </c>
      <c r="BI157" s="101">
        <f t="shared" si="23"/>
        <v>0</v>
      </c>
      <c r="BJ157" s="17" t="s">
        <v>9</v>
      </c>
      <c r="BK157" s="101">
        <f t="shared" si="24"/>
        <v>0</v>
      </c>
      <c r="BL157" s="17" t="s">
        <v>168</v>
      </c>
      <c r="BM157" s="17" t="s">
        <v>211</v>
      </c>
    </row>
    <row r="158" spans="2:65" s="1" customFormat="1" ht="31.5" customHeight="1">
      <c r="B158" s="127"/>
      <c r="C158" s="156" t="s">
        <v>212</v>
      </c>
      <c r="D158" s="156" t="s">
        <v>164</v>
      </c>
      <c r="E158" s="157" t="s">
        <v>213</v>
      </c>
      <c r="F158" s="242" t="s">
        <v>214</v>
      </c>
      <c r="G158" s="242"/>
      <c r="H158" s="242"/>
      <c r="I158" s="242"/>
      <c r="J158" s="158" t="s">
        <v>215</v>
      </c>
      <c r="K158" s="159">
        <v>6</v>
      </c>
      <c r="L158" s="243">
        <v>0</v>
      </c>
      <c r="M158" s="243"/>
      <c r="N158" s="244">
        <f t="shared" si="15"/>
        <v>0</v>
      </c>
      <c r="O158" s="244"/>
      <c r="P158" s="244"/>
      <c r="Q158" s="244"/>
      <c r="R158" s="130"/>
      <c r="T158" s="160" t="s">
        <v>5</v>
      </c>
      <c r="U158" s="43" t="s">
        <v>43</v>
      </c>
      <c r="V158" s="35"/>
      <c r="W158" s="161">
        <f t="shared" si="16"/>
        <v>0</v>
      </c>
      <c r="X158" s="161">
        <v>1.09E-2</v>
      </c>
      <c r="Y158" s="161">
        <f t="shared" si="17"/>
        <v>6.54E-2</v>
      </c>
      <c r="Z158" s="161">
        <v>0</v>
      </c>
      <c r="AA158" s="162">
        <f t="shared" si="18"/>
        <v>0</v>
      </c>
      <c r="AR158" s="17" t="s">
        <v>168</v>
      </c>
      <c r="AT158" s="17" t="s">
        <v>164</v>
      </c>
      <c r="AU158" s="17" t="s">
        <v>101</v>
      </c>
      <c r="AY158" s="17" t="s">
        <v>163</v>
      </c>
      <c r="BE158" s="101">
        <f t="shared" si="19"/>
        <v>0</v>
      </c>
      <c r="BF158" s="101">
        <f t="shared" si="20"/>
        <v>0</v>
      </c>
      <c r="BG158" s="101">
        <f t="shared" si="21"/>
        <v>0</v>
      </c>
      <c r="BH158" s="101">
        <f t="shared" si="22"/>
        <v>0</v>
      </c>
      <c r="BI158" s="101">
        <f t="shared" si="23"/>
        <v>0</v>
      </c>
      <c r="BJ158" s="17" t="s">
        <v>9</v>
      </c>
      <c r="BK158" s="101">
        <f t="shared" si="24"/>
        <v>0</v>
      </c>
      <c r="BL158" s="17" t="s">
        <v>168</v>
      </c>
      <c r="BM158" s="17" t="s">
        <v>216</v>
      </c>
    </row>
    <row r="159" spans="2:65" s="1" customFormat="1" ht="31.5" customHeight="1">
      <c r="B159" s="127"/>
      <c r="C159" s="156" t="s">
        <v>217</v>
      </c>
      <c r="D159" s="156" t="s">
        <v>164</v>
      </c>
      <c r="E159" s="157" t="s">
        <v>218</v>
      </c>
      <c r="F159" s="242" t="s">
        <v>219</v>
      </c>
      <c r="G159" s="242"/>
      <c r="H159" s="242"/>
      <c r="I159" s="242"/>
      <c r="J159" s="158" t="s">
        <v>172</v>
      </c>
      <c r="K159" s="159">
        <v>20</v>
      </c>
      <c r="L159" s="243">
        <v>0</v>
      </c>
      <c r="M159" s="243"/>
      <c r="N159" s="244">
        <f t="shared" si="15"/>
        <v>0</v>
      </c>
      <c r="O159" s="244"/>
      <c r="P159" s="244"/>
      <c r="Q159" s="244"/>
      <c r="R159" s="130"/>
      <c r="T159" s="160" t="s">
        <v>5</v>
      </c>
      <c r="U159" s="43" t="s">
        <v>43</v>
      </c>
      <c r="V159" s="35"/>
      <c r="W159" s="161">
        <f t="shared" si="16"/>
        <v>0</v>
      </c>
      <c r="X159" s="161">
        <v>5.8999999999999997E-2</v>
      </c>
      <c r="Y159" s="161">
        <f t="shared" si="17"/>
        <v>1.18</v>
      </c>
      <c r="Z159" s="161">
        <v>0</v>
      </c>
      <c r="AA159" s="162">
        <f t="shared" si="18"/>
        <v>0</v>
      </c>
      <c r="AR159" s="17" t="s">
        <v>168</v>
      </c>
      <c r="AT159" s="17" t="s">
        <v>164</v>
      </c>
      <c r="AU159" s="17" t="s">
        <v>101</v>
      </c>
      <c r="AY159" s="17" t="s">
        <v>163</v>
      </c>
      <c r="BE159" s="101">
        <f t="shared" si="19"/>
        <v>0</v>
      </c>
      <c r="BF159" s="101">
        <f t="shared" si="20"/>
        <v>0</v>
      </c>
      <c r="BG159" s="101">
        <f t="shared" si="21"/>
        <v>0</v>
      </c>
      <c r="BH159" s="101">
        <f t="shared" si="22"/>
        <v>0</v>
      </c>
      <c r="BI159" s="101">
        <f t="shared" si="23"/>
        <v>0</v>
      </c>
      <c r="BJ159" s="17" t="s">
        <v>9</v>
      </c>
      <c r="BK159" s="101">
        <f t="shared" si="24"/>
        <v>0</v>
      </c>
      <c r="BL159" s="17" t="s">
        <v>168</v>
      </c>
      <c r="BM159" s="17" t="s">
        <v>220</v>
      </c>
    </row>
    <row r="160" spans="2:65" s="1" customFormat="1" ht="22.5" customHeight="1">
      <c r="B160" s="127"/>
      <c r="C160" s="156" t="s">
        <v>221</v>
      </c>
      <c r="D160" s="156" t="s">
        <v>164</v>
      </c>
      <c r="E160" s="157" t="s">
        <v>222</v>
      </c>
      <c r="F160" s="242" t="s">
        <v>223</v>
      </c>
      <c r="G160" s="242"/>
      <c r="H160" s="242"/>
      <c r="I160" s="242"/>
      <c r="J160" s="158" t="s">
        <v>215</v>
      </c>
      <c r="K160" s="159">
        <v>10</v>
      </c>
      <c r="L160" s="243">
        <v>0</v>
      </c>
      <c r="M160" s="243"/>
      <c r="N160" s="244">
        <f t="shared" si="15"/>
        <v>0</v>
      </c>
      <c r="O160" s="244"/>
      <c r="P160" s="244"/>
      <c r="Q160" s="244"/>
      <c r="R160" s="130"/>
      <c r="T160" s="160" t="s">
        <v>5</v>
      </c>
      <c r="U160" s="43" t="s">
        <v>43</v>
      </c>
      <c r="V160" s="35"/>
      <c r="W160" s="161">
        <f t="shared" si="16"/>
        <v>0</v>
      </c>
      <c r="X160" s="161">
        <v>0</v>
      </c>
      <c r="Y160" s="161">
        <f t="shared" si="17"/>
        <v>0</v>
      </c>
      <c r="Z160" s="161">
        <v>0</v>
      </c>
      <c r="AA160" s="162">
        <f t="shared" si="18"/>
        <v>0</v>
      </c>
      <c r="AR160" s="17" t="s">
        <v>168</v>
      </c>
      <c r="AT160" s="17" t="s">
        <v>164</v>
      </c>
      <c r="AU160" s="17" t="s">
        <v>101</v>
      </c>
      <c r="AY160" s="17" t="s">
        <v>163</v>
      </c>
      <c r="BE160" s="101">
        <f t="shared" si="19"/>
        <v>0</v>
      </c>
      <c r="BF160" s="101">
        <f t="shared" si="20"/>
        <v>0</v>
      </c>
      <c r="BG160" s="101">
        <f t="shared" si="21"/>
        <v>0</v>
      </c>
      <c r="BH160" s="101">
        <f t="shared" si="22"/>
        <v>0</v>
      </c>
      <c r="BI160" s="101">
        <f t="shared" si="23"/>
        <v>0</v>
      </c>
      <c r="BJ160" s="17" t="s">
        <v>9</v>
      </c>
      <c r="BK160" s="101">
        <f t="shared" si="24"/>
        <v>0</v>
      </c>
      <c r="BL160" s="17" t="s">
        <v>168</v>
      </c>
      <c r="BM160" s="17" t="s">
        <v>224</v>
      </c>
    </row>
    <row r="161" spans="2:65" s="1" customFormat="1" ht="31.5" customHeight="1">
      <c r="B161" s="127"/>
      <c r="C161" s="156" t="s">
        <v>11</v>
      </c>
      <c r="D161" s="156" t="s">
        <v>164</v>
      </c>
      <c r="E161" s="157" t="s">
        <v>225</v>
      </c>
      <c r="F161" s="242" t="s">
        <v>226</v>
      </c>
      <c r="G161" s="242"/>
      <c r="H161" s="242"/>
      <c r="I161" s="242"/>
      <c r="J161" s="158" t="s">
        <v>185</v>
      </c>
      <c r="K161" s="159">
        <v>77.37</v>
      </c>
      <c r="L161" s="243">
        <v>0</v>
      </c>
      <c r="M161" s="243"/>
      <c r="N161" s="244">
        <f t="shared" si="15"/>
        <v>0</v>
      </c>
      <c r="O161" s="244"/>
      <c r="P161" s="244"/>
      <c r="Q161" s="244"/>
      <c r="R161" s="130"/>
      <c r="T161" s="160" t="s">
        <v>5</v>
      </c>
      <c r="U161" s="43" t="s">
        <v>43</v>
      </c>
      <c r="V161" s="35"/>
      <c r="W161" s="161">
        <f t="shared" si="16"/>
        <v>0</v>
      </c>
      <c r="X161" s="161">
        <v>8.2000000000000007E-3</v>
      </c>
      <c r="Y161" s="161">
        <f t="shared" si="17"/>
        <v>0.63443400000000005</v>
      </c>
      <c r="Z161" s="161">
        <v>0</v>
      </c>
      <c r="AA161" s="162">
        <f t="shared" si="18"/>
        <v>0</v>
      </c>
      <c r="AR161" s="17" t="s">
        <v>168</v>
      </c>
      <c r="AT161" s="17" t="s">
        <v>164</v>
      </c>
      <c r="AU161" s="17" t="s">
        <v>101</v>
      </c>
      <c r="AY161" s="17" t="s">
        <v>163</v>
      </c>
      <c r="BE161" s="101">
        <f t="shared" si="19"/>
        <v>0</v>
      </c>
      <c r="BF161" s="101">
        <f t="shared" si="20"/>
        <v>0</v>
      </c>
      <c r="BG161" s="101">
        <f t="shared" si="21"/>
        <v>0</v>
      </c>
      <c r="BH161" s="101">
        <f t="shared" si="22"/>
        <v>0</v>
      </c>
      <c r="BI161" s="101">
        <f t="shared" si="23"/>
        <v>0</v>
      </c>
      <c r="BJ161" s="17" t="s">
        <v>9</v>
      </c>
      <c r="BK161" s="101">
        <f t="shared" si="24"/>
        <v>0</v>
      </c>
      <c r="BL161" s="17" t="s">
        <v>168</v>
      </c>
      <c r="BM161" s="17" t="s">
        <v>227</v>
      </c>
    </row>
    <row r="162" spans="2:65" s="1" customFormat="1" ht="31.5" customHeight="1">
      <c r="B162" s="127"/>
      <c r="C162" s="156" t="s">
        <v>228</v>
      </c>
      <c r="D162" s="156" t="s">
        <v>164</v>
      </c>
      <c r="E162" s="157" t="s">
        <v>229</v>
      </c>
      <c r="F162" s="242" t="s">
        <v>230</v>
      </c>
      <c r="G162" s="242"/>
      <c r="H162" s="242"/>
      <c r="I162" s="242"/>
      <c r="J162" s="158" t="s">
        <v>185</v>
      </c>
      <c r="K162" s="159">
        <v>77.37</v>
      </c>
      <c r="L162" s="243">
        <v>0</v>
      </c>
      <c r="M162" s="243"/>
      <c r="N162" s="244">
        <f t="shared" si="15"/>
        <v>0</v>
      </c>
      <c r="O162" s="244"/>
      <c r="P162" s="244"/>
      <c r="Q162" s="244"/>
      <c r="R162" s="130"/>
      <c r="T162" s="160" t="s">
        <v>5</v>
      </c>
      <c r="U162" s="43" t="s">
        <v>43</v>
      </c>
      <c r="V162" s="35"/>
      <c r="W162" s="161">
        <f t="shared" si="16"/>
        <v>0</v>
      </c>
      <c r="X162" s="161">
        <v>0</v>
      </c>
      <c r="Y162" s="161">
        <f t="shared" si="17"/>
        <v>0</v>
      </c>
      <c r="Z162" s="161">
        <v>0</v>
      </c>
      <c r="AA162" s="162">
        <f t="shared" si="18"/>
        <v>0</v>
      </c>
      <c r="AR162" s="17" t="s">
        <v>168</v>
      </c>
      <c r="AT162" s="17" t="s">
        <v>164</v>
      </c>
      <c r="AU162" s="17" t="s">
        <v>101</v>
      </c>
      <c r="AY162" s="17" t="s">
        <v>163</v>
      </c>
      <c r="BE162" s="101">
        <f t="shared" si="19"/>
        <v>0</v>
      </c>
      <c r="BF162" s="101">
        <f t="shared" si="20"/>
        <v>0</v>
      </c>
      <c r="BG162" s="101">
        <f t="shared" si="21"/>
        <v>0</v>
      </c>
      <c r="BH162" s="101">
        <f t="shared" si="22"/>
        <v>0</v>
      </c>
      <c r="BI162" s="101">
        <f t="shared" si="23"/>
        <v>0</v>
      </c>
      <c r="BJ162" s="17" t="s">
        <v>9</v>
      </c>
      <c r="BK162" s="101">
        <f t="shared" si="24"/>
        <v>0</v>
      </c>
      <c r="BL162" s="17" t="s">
        <v>168</v>
      </c>
      <c r="BM162" s="17" t="s">
        <v>231</v>
      </c>
    </row>
    <row r="163" spans="2:65" s="1" customFormat="1" ht="31.5" customHeight="1">
      <c r="B163" s="127"/>
      <c r="C163" s="156" t="s">
        <v>232</v>
      </c>
      <c r="D163" s="156" t="s">
        <v>164</v>
      </c>
      <c r="E163" s="157" t="s">
        <v>233</v>
      </c>
      <c r="F163" s="242" t="s">
        <v>234</v>
      </c>
      <c r="G163" s="242"/>
      <c r="H163" s="242"/>
      <c r="I163" s="242"/>
      <c r="J163" s="158" t="s">
        <v>180</v>
      </c>
      <c r="K163" s="159">
        <v>2.2930000000000001</v>
      </c>
      <c r="L163" s="243">
        <v>0</v>
      </c>
      <c r="M163" s="243"/>
      <c r="N163" s="244">
        <f t="shared" si="15"/>
        <v>0</v>
      </c>
      <c r="O163" s="244"/>
      <c r="P163" s="244"/>
      <c r="Q163" s="244"/>
      <c r="R163" s="130"/>
      <c r="T163" s="160" t="s">
        <v>5</v>
      </c>
      <c r="U163" s="43" t="s">
        <v>43</v>
      </c>
      <c r="V163" s="35"/>
      <c r="W163" s="161">
        <f t="shared" si="16"/>
        <v>0</v>
      </c>
      <c r="X163" s="161">
        <v>1.7090000000000001E-2</v>
      </c>
      <c r="Y163" s="161">
        <f t="shared" si="17"/>
        <v>3.9187370000000006E-2</v>
      </c>
      <c r="Z163" s="161">
        <v>0</v>
      </c>
      <c r="AA163" s="162">
        <f t="shared" si="18"/>
        <v>0</v>
      </c>
      <c r="AR163" s="17" t="s">
        <v>168</v>
      </c>
      <c r="AT163" s="17" t="s">
        <v>164</v>
      </c>
      <c r="AU163" s="17" t="s">
        <v>101</v>
      </c>
      <c r="AY163" s="17" t="s">
        <v>163</v>
      </c>
      <c r="BE163" s="101">
        <f t="shared" si="19"/>
        <v>0</v>
      </c>
      <c r="BF163" s="101">
        <f t="shared" si="20"/>
        <v>0</v>
      </c>
      <c r="BG163" s="101">
        <f t="shared" si="21"/>
        <v>0</v>
      </c>
      <c r="BH163" s="101">
        <f t="shared" si="22"/>
        <v>0</v>
      </c>
      <c r="BI163" s="101">
        <f t="shared" si="23"/>
        <v>0</v>
      </c>
      <c r="BJ163" s="17" t="s">
        <v>9</v>
      </c>
      <c r="BK163" s="101">
        <f t="shared" si="24"/>
        <v>0</v>
      </c>
      <c r="BL163" s="17" t="s">
        <v>168</v>
      </c>
      <c r="BM163" s="17" t="s">
        <v>235</v>
      </c>
    </row>
    <row r="164" spans="2:65" s="1" customFormat="1" ht="31.5" customHeight="1">
      <c r="B164" s="127"/>
      <c r="C164" s="156" t="s">
        <v>236</v>
      </c>
      <c r="D164" s="156" t="s">
        <v>164</v>
      </c>
      <c r="E164" s="157" t="s">
        <v>237</v>
      </c>
      <c r="F164" s="242" t="s">
        <v>238</v>
      </c>
      <c r="G164" s="242"/>
      <c r="H164" s="242"/>
      <c r="I164" s="242"/>
      <c r="J164" s="158" t="s">
        <v>180</v>
      </c>
      <c r="K164" s="159">
        <v>2.2069999999999999</v>
      </c>
      <c r="L164" s="243">
        <v>0</v>
      </c>
      <c r="M164" s="243"/>
      <c r="N164" s="244">
        <f t="shared" si="15"/>
        <v>0</v>
      </c>
      <c r="O164" s="244"/>
      <c r="P164" s="244"/>
      <c r="Q164" s="244"/>
      <c r="R164" s="130"/>
      <c r="T164" s="160" t="s">
        <v>5</v>
      </c>
      <c r="U164" s="43" t="s">
        <v>43</v>
      </c>
      <c r="V164" s="35"/>
      <c r="W164" s="161">
        <f t="shared" si="16"/>
        <v>0</v>
      </c>
      <c r="X164" s="161">
        <v>1.221E-2</v>
      </c>
      <c r="Y164" s="161">
        <f t="shared" si="17"/>
        <v>2.6947469999999998E-2</v>
      </c>
      <c r="Z164" s="161">
        <v>0</v>
      </c>
      <c r="AA164" s="162">
        <f t="shared" si="18"/>
        <v>0</v>
      </c>
      <c r="AR164" s="17" t="s">
        <v>168</v>
      </c>
      <c r="AT164" s="17" t="s">
        <v>164</v>
      </c>
      <c r="AU164" s="17" t="s">
        <v>101</v>
      </c>
      <c r="AY164" s="17" t="s">
        <v>163</v>
      </c>
      <c r="BE164" s="101">
        <f t="shared" si="19"/>
        <v>0</v>
      </c>
      <c r="BF164" s="101">
        <f t="shared" si="20"/>
        <v>0</v>
      </c>
      <c r="BG164" s="101">
        <f t="shared" si="21"/>
        <v>0</v>
      </c>
      <c r="BH164" s="101">
        <f t="shared" si="22"/>
        <v>0</v>
      </c>
      <c r="BI164" s="101">
        <f t="shared" si="23"/>
        <v>0</v>
      </c>
      <c r="BJ164" s="17" t="s">
        <v>9</v>
      </c>
      <c r="BK164" s="101">
        <f t="shared" si="24"/>
        <v>0</v>
      </c>
      <c r="BL164" s="17" t="s">
        <v>168</v>
      </c>
      <c r="BM164" s="17" t="s">
        <v>239</v>
      </c>
    </row>
    <row r="165" spans="2:65" s="1" customFormat="1" ht="22.5" customHeight="1">
      <c r="B165" s="127"/>
      <c r="C165" s="163" t="s">
        <v>240</v>
      </c>
      <c r="D165" s="163" t="s">
        <v>241</v>
      </c>
      <c r="E165" s="164" t="s">
        <v>242</v>
      </c>
      <c r="F165" s="245" t="s">
        <v>243</v>
      </c>
      <c r="G165" s="245"/>
      <c r="H165" s="245"/>
      <c r="I165" s="245"/>
      <c r="J165" s="165" t="s">
        <v>180</v>
      </c>
      <c r="K165" s="166">
        <v>2.476</v>
      </c>
      <c r="L165" s="246">
        <v>0</v>
      </c>
      <c r="M165" s="246"/>
      <c r="N165" s="247">
        <f t="shared" si="15"/>
        <v>0</v>
      </c>
      <c r="O165" s="244"/>
      <c r="P165" s="244"/>
      <c r="Q165" s="244"/>
      <c r="R165" s="130"/>
      <c r="T165" s="160" t="s">
        <v>5</v>
      </c>
      <c r="U165" s="43" t="s">
        <v>43</v>
      </c>
      <c r="V165" s="35"/>
      <c r="W165" s="161">
        <f t="shared" si="16"/>
        <v>0</v>
      </c>
      <c r="X165" s="161">
        <v>1</v>
      </c>
      <c r="Y165" s="161">
        <f t="shared" si="17"/>
        <v>2.476</v>
      </c>
      <c r="Z165" s="161">
        <v>0</v>
      </c>
      <c r="AA165" s="162">
        <f t="shared" si="18"/>
        <v>0</v>
      </c>
      <c r="AR165" s="17" t="s">
        <v>196</v>
      </c>
      <c r="AT165" s="17" t="s">
        <v>241</v>
      </c>
      <c r="AU165" s="17" t="s">
        <v>101</v>
      </c>
      <c r="AY165" s="17" t="s">
        <v>163</v>
      </c>
      <c r="BE165" s="101">
        <f t="shared" si="19"/>
        <v>0</v>
      </c>
      <c r="BF165" s="101">
        <f t="shared" si="20"/>
        <v>0</v>
      </c>
      <c r="BG165" s="101">
        <f t="shared" si="21"/>
        <v>0</v>
      </c>
      <c r="BH165" s="101">
        <f t="shared" si="22"/>
        <v>0</v>
      </c>
      <c r="BI165" s="101">
        <f t="shared" si="23"/>
        <v>0</v>
      </c>
      <c r="BJ165" s="17" t="s">
        <v>9</v>
      </c>
      <c r="BK165" s="101">
        <f t="shared" si="24"/>
        <v>0</v>
      </c>
      <c r="BL165" s="17" t="s">
        <v>168</v>
      </c>
      <c r="BM165" s="17" t="s">
        <v>244</v>
      </c>
    </row>
    <row r="166" spans="2:65" s="1" customFormat="1" ht="22.5" customHeight="1">
      <c r="B166" s="127"/>
      <c r="C166" s="163" t="s">
        <v>245</v>
      </c>
      <c r="D166" s="163" t="s">
        <v>241</v>
      </c>
      <c r="E166" s="164" t="s">
        <v>246</v>
      </c>
      <c r="F166" s="245" t="s">
        <v>247</v>
      </c>
      <c r="G166" s="245"/>
      <c r="H166" s="245"/>
      <c r="I166" s="245"/>
      <c r="J166" s="165" t="s">
        <v>180</v>
      </c>
      <c r="K166" s="166">
        <v>2.3839999999999999</v>
      </c>
      <c r="L166" s="246">
        <v>0</v>
      </c>
      <c r="M166" s="246"/>
      <c r="N166" s="247">
        <f t="shared" si="15"/>
        <v>0</v>
      </c>
      <c r="O166" s="244"/>
      <c r="P166" s="244"/>
      <c r="Q166" s="244"/>
      <c r="R166" s="130"/>
      <c r="T166" s="160" t="s">
        <v>5</v>
      </c>
      <c r="U166" s="43" t="s">
        <v>43</v>
      </c>
      <c r="V166" s="35"/>
      <c r="W166" s="161">
        <f t="shared" si="16"/>
        <v>0</v>
      </c>
      <c r="X166" s="161">
        <v>1</v>
      </c>
      <c r="Y166" s="161">
        <f t="shared" si="17"/>
        <v>2.3839999999999999</v>
      </c>
      <c r="Z166" s="161">
        <v>0</v>
      </c>
      <c r="AA166" s="162">
        <f t="shared" si="18"/>
        <v>0</v>
      </c>
      <c r="AR166" s="17" t="s">
        <v>196</v>
      </c>
      <c r="AT166" s="17" t="s">
        <v>241</v>
      </c>
      <c r="AU166" s="17" t="s">
        <v>101</v>
      </c>
      <c r="AY166" s="17" t="s">
        <v>163</v>
      </c>
      <c r="BE166" s="101">
        <f t="shared" si="19"/>
        <v>0</v>
      </c>
      <c r="BF166" s="101">
        <f t="shared" si="20"/>
        <v>0</v>
      </c>
      <c r="BG166" s="101">
        <f t="shared" si="21"/>
        <v>0</v>
      </c>
      <c r="BH166" s="101">
        <f t="shared" si="22"/>
        <v>0</v>
      </c>
      <c r="BI166" s="101">
        <f t="shared" si="23"/>
        <v>0</v>
      </c>
      <c r="BJ166" s="17" t="s">
        <v>9</v>
      </c>
      <c r="BK166" s="101">
        <f t="shared" si="24"/>
        <v>0</v>
      </c>
      <c r="BL166" s="17" t="s">
        <v>168</v>
      </c>
      <c r="BM166" s="17" t="s">
        <v>248</v>
      </c>
    </row>
    <row r="167" spans="2:65" s="1" customFormat="1" ht="22.5" customHeight="1">
      <c r="B167" s="127"/>
      <c r="C167" s="156" t="s">
        <v>10</v>
      </c>
      <c r="D167" s="156" t="s">
        <v>164</v>
      </c>
      <c r="E167" s="157" t="s">
        <v>249</v>
      </c>
      <c r="F167" s="242" t="s">
        <v>250</v>
      </c>
      <c r="G167" s="242"/>
      <c r="H167" s="242"/>
      <c r="I167" s="242"/>
      <c r="J167" s="158" t="s">
        <v>167</v>
      </c>
      <c r="K167" s="159">
        <v>9.2880000000000003</v>
      </c>
      <c r="L167" s="243">
        <v>0</v>
      </c>
      <c r="M167" s="243"/>
      <c r="N167" s="244">
        <f t="shared" si="15"/>
        <v>0</v>
      </c>
      <c r="O167" s="244"/>
      <c r="P167" s="244"/>
      <c r="Q167" s="244"/>
      <c r="R167" s="130"/>
      <c r="T167" s="160" t="s">
        <v>5</v>
      </c>
      <c r="U167" s="43" t="s">
        <v>43</v>
      </c>
      <c r="V167" s="35"/>
      <c r="W167" s="161">
        <f t="shared" si="16"/>
        <v>0</v>
      </c>
      <c r="X167" s="161">
        <v>2.45343</v>
      </c>
      <c r="Y167" s="161">
        <f t="shared" si="17"/>
        <v>22.787457840000002</v>
      </c>
      <c r="Z167" s="161">
        <v>0</v>
      </c>
      <c r="AA167" s="162">
        <f t="shared" si="18"/>
        <v>0</v>
      </c>
      <c r="AR167" s="17" t="s">
        <v>168</v>
      </c>
      <c r="AT167" s="17" t="s">
        <v>164</v>
      </c>
      <c r="AU167" s="17" t="s">
        <v>101</v>
      </c>
      <c r="AY167" s="17" t="s">
        <v>163</v>
      </c>
      <c r="BE167" s="101">
        <f t="shared" si="19"/>
        <v>0</v>
      </c>
      <c r="BF167" s="101">
        <f t="shared" si="20"/>
        <v>0</v>
      </c>
      <c r="BG167" s="101">
        <f t="shared" si="21"/>
        <v>0</v>
      </c>
      <c r="BH167" s="101">
        <f t="shared" si="22"/>
        <v>0</v>
      </c>
      <c r="BI167" s="101">
        <f t="shared" si="23"/>
        <v>0</v>
      </c>
      <c r="BJ167" s="17" t="s">
        <v>9</v>
      </c>
      <c r="BK167" s="101">
        <f t="shared" si="24"/>
        <v>0</v>
      </c>
      <c r="BL167" s="17" t="s">
        <v>168</v>
      </c>
      <c r="BM167" s="17" t="s">
        <v>251</v>
      </c>
    </row>
    <row r="168" spans="2:65" s="1" customFormat="1" ht="22.5" customHeight="1">
      <c r="B168" s="127"/>
      <c r="C168" s="156" t="s">
        <v>252</v>
      </c>
      <c r="D168" s="156" t="s">
        <v>164</v>
      </c>
      <c r="E168" s="157" t="s">
        <v>253</v>
      </c>
      <c r="F168" s="242" t="s">
        <v>254</v>
      </c>
      <c r="G168" s="242"/>
      <c r="H168" s="242"/>
      <c r="I168" s="242"/>
      <c r="J168" s="158" t="s">
        <v>180</v>
      </c>
      <c r="K168" s="159">
        <v>0.38500000000000001</v>
      </c>
      <c r="L168" s="243">
        <v>0</v>
      </c>
      <c r="M168" s="243"/>
      <c r="N168" s="244">
        <f t="shared" si="15"/>
        <v>0</v>
      </c>
      <c r="O168" s="244"/>
      <c r="P168" s="244"/>
      <c r="Q168" s="244"/>
      <c r="R168" s="130"/>
      <c r="T168" s="160" t="s">
        <v>5</v>
      </c>
      <c r="U168" s="43" t="s">
        <v>43</v>
      </c>
      <c r="V168" s="35"/>
      <c r="W168" s="161">
        <f t="shared" si="16"/>
        <v>0</v>
      </c>
      <c r="X168" s="161">
        <v>1.0530600000000001</v>
      </c>
      <c r="Y168" s="161">
        <f t="shared" si="17"/>
        <v>0.40542810000000007</v>
      </c>
      <c r="Z168" s="161">
        <v>0</v>
      </c>
      <c r="AA168" s="162">
        <f t="shared" si="18"/>
        <v>0</v>
      </c>
      <c r="AR168" s="17" t="s">
        <v>168</v>
      </c>
      <c r="AT168" s="17" t="s">
        <v>164</v>
      </c>
      <c r="AU168" s="17" t="s">
        <v>101</v>
      </c>
      <c r="AY168" s="17" t="s">
        <v>163</v>
      </c>
      <c r="BE168" s="101">
        <f t="shared" si="19"/>
        <v>0</v>
      </c>
      <c r="BF168" s="101">
        <f t="shared" si="20"/>
        <v>0</v>
      </c>
      <c r="BG168" s="101">
        <f t="shared" si="21"/>
        <v>0</v>
      </c>
      <c r="BH168" s="101">
        <f t="shared" si="22"/>
        <v>0</v>
      </c>
      <c r="BI168" s="101">
        <f t="shared" si="23"/>
        <v>0</v>
      </c>
      <c r="BJ168" s="17" t="s">
        <v>9</v>
      </c>
      <c r="BK168" s="101">
        <f t="shared" si="24"/>
        <v>0</v>
      </c>
      <c r="BL168" s="17" t="s">
        <v>168</v>
      </c>
      <c r="BM168" s="17" t="s">
        <v>255</v>
      </c>
    </row>
    <row r="169" spans="2:65" s="1" customFormat="1" ht="22.5" customHeight="1">
      <c r="B169" s="127"/>
      <c r="C169" s="156" t="s">
        <v>256</v>
      </c>
      <c r="D169" s="156" t="s">
        <v>164</v>
      </c>
      <c r="E169" s="157" t="s">
        <v>257</v>
      </c>
      <c r="F169" s="242" t="s">
        <v>258</v>
      </c>
      <c r="G169" s="242"/>
      <c r="H169" s="242"/>
      <c r="I169" s="242"/>
      <c r="J169" s="158" t="s">
        <v>167</v>
      </c>
      <c r="K169" s="159">
        <v>2.169</v>
      </c>
      <c r="L169" s="243">
        <v>0</v>
      </c>
      <c r="M169" s="243"/>
      <c r="N169" s="244">
        <f t="shared" si="15"/>
        <v>0</v>
      </c>
      <c r="O169" s="244"/>
      <c r="P169" s="244"/>
      <c r="Q169" s="244"/>
      <c r="R169" s="130"/>
      <c r="T169" s="160" t="s">
        <v>5</v>
      </c>
      <c r="U169" s="43" t="s">
        <v>43</v>
      </c>
      <c r="V169" s="35"/>
      <c r="W169" s="161">
        <f t="shared" si="16"/>
        <v>0</v>
      </c>
      <c r="X169" s="161">
        <v>2.4533999999999998</v>
      </c>
      <c r="Y169" s="161">
        <f t="shared" si="17"/>
        <v>5.3214245999999994</v>
      </c>
      <c r="Z169" s="161">
        <v>0</v>
      </c>
      <c r="AA169" s="162">
        <f t="shared" si="18"/>
        <v>0</v>
      </c>
      <c r="AR169" s="17" t="s">
        <v>168</v>
      </c>
      <c r="AT169" s="17" t="s">
        <v>164</v>
      </c>
      <c r="AU169" s="17" t="s">
        <v>101</v>
      </c>
      <c r="AY169" s="17" t="s">
        <v>163</v>
      </c>
      <c r="BE169" s="101">
        <f t="shared" si="19"/>
        <v>0</v>
      </c>
      <c r="BF169" s="101">
        <f t="shared" si="20"/>
        <v>0</v>
      </c>
      <c r="BG169" s="101">
        <f t="shared" si="21"/>
        <v>0</v>
      </c>
      <c r="BH169" s="101">
        <f t="shared" si="22"/>
        <v>0</v>
      </c>
      <c r="BI169" s="101">
        <f t="shared" si="23"/>
        <v>0</v>
      </c>
      <c r="BJ169" s="17" t="s">
        <v>9</v>
      </c>
      <c r="BK169" s="101">
        <f t="shared" si="24"/>
        <v>0</v>
      </c>
      <c r="BL169" s="17" t="s">
        <v>168</v>
      </c>
      <c r="BM169" s="17" t="s">
        <v>259</v>
      </c>
    </row>
    <row r="170" spans="2:65" s="1" customFormat="1" ht="22.5" customHeight="1">
      <c r="B170" s="127"/>
      <c r="C170" s="156" t="s">
        <v>260</v>
      </c>
      <c r="D170" s="156" t="s">
        <v>164</v>
      </c>
      <c r="E170" s="157" t="s">
        <v>261</v>
      </c>
      <c r="F170" s="242" t="s">
        <v>262</v>
      </c>
      <c r="G170" s="242"/>
      <c r="H170" s="242"/>
      <c r="I170" s="242"/>
      <c r="J170" s="158" t="s">
        <v>185</v>
      </c>
      <c r="K170" s="159">
        <v>10</v>
      </c>
      <c r="L170" s="243">
        <v>0</v>
      </c>
      <c r="M170" s="243"/>
      <c r="N170" s="244">
        <f t="shared" si="15"/>
        <v>0</v>
      </c>
      <c r="O170" s="244"/>
      <c r="P170" s="244"/>
      <c r="Q170" s="244"/>
      <c r="R170" s="130"/>
      <c r="T170" s="160" t="s">
        <v>5</v>
      </c>
      <c r="U170" s="43" t="s">
        <v>43</v>
      </c>
      <c r="V170" s="35"/>
      <c r="W170" s="161">
        <f t="shared" si="16"/>
        <v>0</v>
      </c>
      <c r="X170" s="161">
        <v>5.1900000000000002E-3</v>
      </c>
      <c r="Y170" s="161">
        <f t="shared" si="17"/>
        <v>5.1900000000000002E-2</v>
      </c>
      <c r="Z170" s="161">
        <v>0</v>
      </c>
      <c r="AA170" s="162">
        <f t="shared" si="18"/>
        <v>0</v>
      </c>
      <c r="AR170" s="17" t="s">
        <v>168</v>
      </c>
      <c r="AT170" s="17" t="s">
        <v>164</v>
      </c>
      <c r="AU170" s="17" t="s">
        <v>101</v>
      </c>
      <c r="AY170" s="17" t="s">
        <v>163</v>
      </c>
      <c r="BE170" s="101">
        <f t="shared" si="19"/>
        <v>0</v>
      </c>
      <c r="BF170" s="101">
        <f t="shared" si="20"/>
        <v>0</v>
      </c>
      <c r="BG170" s="101">
        <f t="shared" si="21"/>
        <v>0</v>
      </c>
      <c r="BH170" s="101">
        <f t="shared" si="22"/>
        <v>0</v>
      </c>
      <c r="BI170" s="101">
        <f t="shared" si="23"/>
        <v>0</v>
      </c>
      <c r="BJ170" s="17" t="s">
        <v>9</v>
      </c>
      <c r="BK170" s="101">
        <f t="shared" si="24"/>
        <v>0</v>
      </c>
      <c r="BL170" s="17" t="s">
        <v>168</v>
      </c>
      <c r="BM170" s="17" t="s">
        <v>263</v>
      </c>
    </row>
    <row r="171" spans="2:65" s="1" customFormat="1" ht="22.5" customHeight="1">
      <c r="B171" s="127"/>
      <c r="C171" s="156" t="s">
        <v>264</v>
      </c>
      <c r="D171" s="156" t="s">
        <v>164</v>
      </c>
      <c r="E171" s="157" t="s">
        <v>265</v>
      </c>
      <c r="F171" s="242" t="s">
        <v>266</v>
      </c>
      <c r="G171" s="242"/>
      <c r="H171" s="242"/>
      <c r="I171" s="242"/>
      <c r="J171" s="158" t="s">
        <v>185</v>
      </c>
      <c r="K171" s="159">
        <v>10</v>
      </c>
      <c r="L171" s="243">
        <v>0</v>
      </c>
      <c r="M171" s="243"/>
      <c r="N171" s="244">
        <f t="shared" si="15"/>
        <v>0</v>
      </c>
      <c r="O171" s="244"/>
      <c r="P171" s="244"/>
      <c r="Q171" s="244"/>
      <c r="R171" s="130"/>
      <c r="T171" s="160" t="s">
        <v>5</v>
      </c>
      <c r="U171" s="43" t="s">
        <v>43</v>
      </c>
      <c r="V171" s="35"/>
      <c r="W171" s="161">
        <f t="shared" si="16"/>
        <v>0</v>
      </c>
      <c r="X171" s="161">
        <v>0</v>
      </c>
      <c r="Y171" s="161">
        <f t="shared" si="17"/>
        <v>0</v>
      </c>
      <c r="Z171" s="161">
        <v>0</v>
      </c>
      <c r="AA171" s="162">
        <f t="shared" si="18"/>
        <v>0</v>
      </c>
      <c r="AR171" s="17" t="s">
        <v>168</v>
      </c>
      <c r="AT171" s="17" t="s">
        <v>164</v>
      </c>
      <c r="AU171" s="17" t="s">
        <v>101</v>
      </c>
      <c r="AY171" s="17" t="s">
        <v>163</v>
      </c>
      <c r="BE171" s="101">
        <f t="shared" si="19"/>
        <v>0</v>
      </c>
      <c r="BF171" s="101">
        <f t="shared" si="20"/>
        <v>0</v>
      </c>
      <c r="BG171" s="101">
        <f t="shared" si="21"/>
        <v>0</v>
      </c>
      <c r="BH171" s="101">
        <f t="shared" si="22"/>
        <v>0</v>
      </c>
      <c r="BI171" s="101">
        <f t="shared" si="23"/>
        <v>0</v>
      </c>
      <c r="BJ171" s="17" t="s">
        <v>9</v>
      </c>
      <c r="BK171" s="101">
        <f t="shared" si="24"/>
        <v>0</v>
      </c>
      <c r="BL171" s="17" t="s">
        <v>168</v>
      </c>
      <c r="BM171" s="17" t="s">
        <v>267</v>
      </c>
    </row>
    <row r="172" spans="2:65" s="1" customFormat="1" ht="31.5" customHeight="1">
      <c r="B172" s="127"/>
      <c r="C172" s="156" t="s">
        <v>268</v>
      </c>
      <c r="D172" s="156" t="s">
        <v>164</v>
      </c>
      <c r="E172" s="157" t="s">
        <v>269</v>
      </c>
      <c r="F172" s="242" t="s">
        <v>270</v>
      </c>
      <c r="G172" s="242"/>
      <c r="H172" s="242"/>
      <c r="I172" s="242"/>
      <c r="J172" s="158" t="s">
        <v>194</v>
      </c>
      <c r="K172" s="159">
        <v>22.7</v>
      </c>
      <c r="L172" s="243">
        <v>0</v>
      </c>
      <c r="M172" s="243"/>
      <c r="N172" s="244">
        <f t="shared" si="15"/>
        <v>0</v>
      </c>
      <c r="O172" s="244"/>
      <c r="P172" s="244"/>
      <c r="Q172" s="244"/>
      <c r="R172" s="130"/>
      <c r="T172" s="160" t="s">
        <v>5</v>
      </c>
      <c r="U172" s="43" t="s">
        <v>43</v>
      </c>
      <c r="V172" s="35"/>
      <c r="W172" s="161">
        <f t="shared" si="16"/>
        <v>0</v>
      </c>
      <c r="X172" s="161">
        <v>3.3709999999999997E-2</v>
      </c>
      <c r="Y172" s="161">
        <f t="shared" si="17"/>
        <v>0.76521699999999993</v>
      </c>
      <c r="Z172" s="161">
        <v>0</v>
      </c>
      <c r="AA172" s="162">
        <f t="shared" si="18"/>
        <v>0</v>
      </c>
      <c r="AR172" s="17" t="s">
        <v>168</v>
      </c>
      <c r="AT172" s="17" t="s">
        <v>164</v>
      </c>
      <c r="AU172" s="17" t="s">
        <v>101</v>
      </c>
      <c r="AY172" s="17" t="s">
        <v>163</v>
      </c>
      <c r="BE172" s="101">
        <f t="shared" si="19"/>
        <v>0</v>
      </c>
      <c r="BF172" s="101">
        <f t="shared" si="20"/>
        <v>0</v>
      </c>
      <c r="BG172" s="101">
        <f t="shared" si="21"/>
        <v>0</v>
      </c>
      <c r="BH172" s="101">
        <f t="shared" si="22"/>
        <v>0</v>
      </c>
      <c r="BI172" s="101">
        <f t="shared" si="23"/>
        <v>0</v>
      </c>
      <c r="BJ172" s="17" t="s">
        <v>9</v>
      </c>
      <c r="BK172" s="101">
        <f t="shared" si="24"/>
        <v>0</v>
      </c>
      <c r="BL172" s="17" t="s">
        <v>168</v>
      </c>
      <c r="BM172" s="17" t="s">
        <v>271</v>
      </c>
    </row>
    <row r="173" spans="2:65" s="1" customFormat="1" ht="31.5" customHeight="1">
      <c r="B173" s="127"/>
      <c r="C173" s="156" t="s">
        <v>272</v>
      </c>
      <c r="D173" s="156" t="s">
        <v>164</v>
      </c>
      <c r="E173" s="157" t="s">
        <v>273</v>
      </c>
      <c r="F173" s="242" t="s">
        <v>274</v>
      </c>
      <c r="G173" s="242"/>
      <c r="H173" s="242"/>
      <c r="I173" s="242"/>
      <c r="J173" s="158" t="s">
        <v>180</v>
      </c>
      <c r="K173" s="159">
        <v>0.152</v>
      </c>
      <c r="L173" s="243">
        <v>0</v>
      </c>
      <c r="M173" s="243"/>
      <c r="N173" s="244">
        <f t="shared" si="15"/>
        <v>0</v>
      </c>
      <c r="O173" s="244"/>
      <c r="P173" s="244"/>
      <c r="Q173" s="244"/>
      <c r="R173" s="130"/>
      <c r="T173" s="160" t="s">
        <v>5</v>
      </c>
      <c r="U173" s="43" t="s">
        <v>43</v>
      </c>
      <c r="V173" s="35"/>
      <c r="W173" s="161">
        <f t="shared" si="16"/>
        <v>0</v>
      </c>
      <c r="X173" s="161">
        <v>1.0525599999999999</v>
      </c>
      <c r="Y173" s="161">
        <f t="shared" si="17"/>
        <v>0.15998911999999998</v>
      </c>
      <c r="Z173" s="161">
        <v>0</v>
      </c>
      <c r="AA173" s="162">
        <f t="shared" si="18"/>
        <v>0</v>
      </c>
      <c r="AR173" s="17" t="s">
        <v>168</v>
      </c>
      <c r="AT173" s="17" t="s">
        <v>164</v>
      </c>
      <c r="AU173" s="17" t="s">
        <v>101</v>
      </c>
      <c r="AY173" s="17" t="s">
        <v>163</v>
      </c>
      <c r="BE173" s="101">
        <f t="shared" si="19"/>
        <v>0</v>
      </c>
      <c r="BF173" s="101">
        <f t="shared" si="20"/>
        <v>0</v>
      </c>
      <c r="BG173" s="101">
        <f t="shared" si="21"/>
        <v>0</v>
      </c>
      <c r="BH173" s="101">
        <f t="shared" si="22"/>
        <v>0</v>
      </c>
      <c r="BI173" s="101">
        <f t="shared" si="23"/>
        <v>0</v>
      </c>
      <c r="BJ173" s="17" t="s">
        <v>9</v>
      </c>
      <c r="BK173" s="101">
        <f t="shared" si="24"/>
        <v>0</v>
      </c>
      <c r="BL173" s="17" t="s">
        <v>168</v>
      </c>
      <c r="BM173" s="17" t="s">
        <v>275</v>
      </c>
    </row>
    <row r="174" spans="2:65" s="9" customFormat="1" ht="29.85" customHeight="1">
      <c r="B174" s="145"/>
      <c r="C174" s="146"/>
      <c r="D174" s="155" t="s">
        <v>115</v>
      </c>
      <c r="E174" s="155"/>
      <c r="F174" s="155"/>
      <c r="G174" s="155"/>
      <c r="H174" s="155"/>
      <c r="I174" s="155"/>
      <c r="J174" s="155"/>
      <c r="K174" s="155"/>
      <c r="L174" s="155"/>
      <c r="M174" s="155"/>
      <c r="N174" s="254">
        <f>BK174</f>
        <v>0</v>
      </c>
      <c r="O174" s="255"/>
      <c r="P174" s="255"/>
      <c r="Q174" s="255"/>
      <c r="R174" s="148"/>
      <c r="T174" s="149"/>
      <c r="U174" s="146"/>
      <c r="V174" s="146"/>
      <c r="W174" s="150">
        <f>SUM(W175:W177)</f>
        <v>0</v>
      </c>
      <c r="X174" s="146"/>
      <c r="Y174" s="150">
        <f>SUM(Y175:Y177)</f>
        <v>1.5526564999999999</v>
      </c>
      <c r="Z174" s="146"/>
      <c r="AA174" s="151">
        <f>SUM(AA175:AA177)</f>
        <v>0</v>
      </c>
      <c r="AR174" s="152" t="s">
        <v>9</v>
      </c>
      <c r="AT174" s="153" t="s">
        <v>77</v>
      </c>
      <c r="AU174" s="153" t="s">
        <v>9</v>
      </c>
      <c r="AY174" s="152" t="s">
        <v>163</v>
      </c>
      <c r="BK174" s="154">
        <f>SUM(BK175:BK177)</f>
        <v>0</v>
      </c>
    </row>
    <row r="175" spans="2:65" s="1" customFormat="1" ht="31.5" customHeight="1">
      <c r="B175" s="127"/>
      <c r="C175" s="156" t="s">
        <v>276</v>
      </c>
      <c r="D175" s="156" t="s">
        <v>164</v>
      </c>
      <c r="E175" s="157" t="s">
        <v>277</v>
      </c>
      <c r="F175" s="242" t="s">
        <v>278</v>
      </c>
      <c r="G175" s="242"/>
      <c r="H175" s="242"/>
      <c r="I175" s="242"/>
      <c r="J175" s="158" t="s">
        <v>185</v>
      </c>
      <c r="K175" s="159">
        <v>190.51</v>
      </c>
      <c r="L175" s="243">
        <v>0</v>
      </c>
      <c r="M175" s="243"/>
      <c r="N175" s="244">
        <f>ROUND(L175*K175,0)</f>
        <v>0</v>
      </c>
      <c r="O175" s="244"/>
      <c r="P175" s="244"/>
      <c r="Q175" s="244"/>
      <c r="R175" s="130"/>
      <c r="T175" s="160" t="s">
        <v>5</v>
      </c>
      <c r="U175" s="43" t="s">
        <v>43</v>
      </c>
      <c r="V175" s="35"/>
      <c r="W175" s="161">
        <f>V175*K175</f>
        <v>0</v>
      </c>
      <c r="X175" s="161">
        <v>2.5999999999999998E-4</v>
      </c>
      <c r="Y175" s="161">
        <f>X175*K175</f>
        <v>4.9532599999999996E-2</v>
      </c>
      <c r="Z175" s="161">
        <v>0</v>
      </c>
      <c r="AA175" s="162">
        <f>Z175*K175</f>
        <v>0</v>
      </c>
      <c r="AR175" s="17" t="s">
        <v>168</v>
      </c>
      <c r="AT175" s="17" t="s">
        <v>164</v>
      </c>
      <c r="AU175" s="17" t="s">
        <v>101</v>
      </c>
      <c r="AY175" s="17" t="s">
        <v>163</v>
      </c>
      <c r="BE175" s="101">
        <f>IF(U175="základní",N175,0)</f>
        <v>0</v>
      </c>
      <c r="BF175" s="101">
        <f>IF(U175="snížená",N175,0)</f>
        <v>0</v>
      </c>
      <c r="BG175" s="101">
        <f>IF(U175="zákl. přenesená",N175,0)</f>
        <v>0</v>
      </c>
      <c r="BH175" s="101">
        <f>IF(U175="sníž. přenesená",N175,0)</f>
        <v>0</v>
      </c>
      <c r="BI175" s="101">
        <f>IF(U175="nulová",N175,0)</f>
        <v>0</v>
      </c>
      <c r="BJ175" s="17" t="s">
        <v>9</v>
      </c>
      <c r="BK175" s="101">
        <f>ROUND(L175*K175,0)</f>
        <v>0</v>
      </c>
      <c r="BL175" s="17" t="s">
        <v>168</v>
      </c>
      <c r="BM175" s="17" t="s">
        <v>279</v>
      </c>
    </row>
    <row r="176" spans="2:65" s="1" customFormat="1" ht="31.5" customHeight="1">
      <c r="B176" s="127"/>
      <c r="C176" s="156" t="s">
        <v>280</v>
      </c>
      <c r="D176" s="156" t="s">
        <v>164</v>
      </c>
      <c r="E176" s="157" t="s">
        <v>281</v>
      </c>
      <c r="F176" s="242" t="s">
        <v>282</v>
      </c>
      <c r="G176" s="242"/>
      <c r="H176" s="242"/>
      <c r="I176" s="242"/>
      <c r="J176" s="158" t="s">
        <v>185</v>
      </c>
      <c r="K176" s="159">
        <v>190.51</v>
      </c>
      <c r="L176" s="243">
        <v>0</v>
      </c>
      <c r="M176" s="243"/>
      <c r="N176" s="244">
        <f>ROUND(L176*K176,0)</f>
        <v>0</v>
      </c>
      <c r="O176" s="244"/>
      <c r="P176" s="244"/>
      <c r="Q176" s="244"/>
      <c r="R176" s="130"/>
      <c r="T176" s="160" t="s">
        <v>5</v>
      </c>
      <c r="U176" s="43" t="s">
        <v>43</v>
      </c>
      <c r="V176" s="35"/>
      <c r="W176" s="161">
        <f>V176*K176</f>
        <v>0</v>
      </c>
      <c r="X176" s="161">
        <v>4.8900000000000002E-3</v>
      </c>
      <c r="Y176" s="161">
        <f>X176*K176</f>
        <v>0.93159389999999997</v>
      </c>
      <c r="Z176" s="161">
        <v>0</v>
      </c>
      <c r="AA176" s="162">
        <f>Z176*K176</f>
        <v>0</v>
      </c>
      <c r="AR176" s="17" t="s">
        <v>168</v>
      </c>
      <c r="AT176" s="17" t="s">
        <v>164</v>
      </c>
      <c r="AU176" s="17" t="s">
        <v>101</v>
      </c>
      <c r="AY176" s="17" t="s">
        <v>163</v>
      </c>
      <c r="BE176" s="101">
        <f>IF(U176="základní",N176,0)</f>
        <v>0</v>
      </c>
      <c r="BF176" s="101">
        <f>IF(U176="snížená",N176,0)</f>
        <v>0</v>
      </c>
      <c r="BG176" s="101">
        <f>IF(U176="zákl. přenesená",N176,0)</f>
        <v>0</v>
      </c>
      <c r="BH176" s="101">
        <f>IF(U176="sníž. přenesená",N176,0)</f>
        <v>0</v>
      </c>
      <c r="BI176" s="101">
        <f>IF(U176="nulová",N176,0)</f>
        <v>0</v>
      </c>
      <c r="BJ176" s="17" t="s">
        <v>9</v>
      </c>
      <c r="BK176" s="101">
        <f>ROUND(L176*K176,0)</f>
        <v>0</v>
      </c>
      <c r="BL176" s="17" t="s">
        <v>168</v>
      </c>
      <c r="BM176" s="17" t="s">
        <v>283</v>
      </c>
    </row>
    <row r="177" spans="2:65" s="1" customFormat="1" ht="31.5" customHeight="1">
      <c r="B177" s="127"/>
      <c r="C177" s="156" t="s">
        <v>284</v>
      </c>
      <c r="D177" s="156" t="s">
        <v>164</v>
      </c>
      <c r="E177" s="157" t="s">
        <v>285</v>
      </c>
      <c r="F177" s="242" t="s">
        <v>286</v>
      </c>
      <c r="G177" s="242"/>
      <c r="H177" s="242"/>
      <c r="I177" s="242"/>
      <c r="J177" s="158" t="s">
        <v>185</v>
      </c>
      <c r="K177" s="159">
        <v>190.51</v>
      </c>
      <c r="L177" s="243">
        <v>0</v>
      </c>
      <c r="M177" s="243"/>
      <c r="N177" s="244">
        <f>ROUND(L177*K177,0)</f>
        <v>0</v>
      </c>
      <c r="O177" s="244"/>
      <c r="P177" s="244"/>
      <c r="Q177" s="244"/>
      <c r="R177" s="130"/>
      <c r="T177" s="160" t="s">
        <v>5</v>
      </c>
      <c r="U177" s="43" t="s">
        <v>43</v>
      </c>
      <c r="V177" s="35"/>
      <c r="W177" s="161">
        <f>V177*K177</f>
        <v>0</v>
      </c>
      <c r="X177" s="161">
        <v>3.0000000000000001E-3</v>
      </c>
      <c r="Y177" s="161">
        <f>X177*K177</f>
        <v>0.57152999999999998</v>
      </c>
      <c r="Z177" s="161">
        <v>0</v>
      </c>
      <c r="AA177" s="162">
        <f>Z177*K177</f>
        <v>0</v>
      </c>
      <c r="AR177" s="17" t="s">
        <v>168</v>
      </c>
      <c r="AT177" s="17" t="s">
        <v>164</v>
      </c>
      <c r="AU177" s="17" t="s">
        <v>101</v>
      </c>
      <c r="AY177" s="17" t="s">
        <v>163</v>
      </c>
      <c r="BE177" s="101">
        <f>IF(U177="základní",N177,0)</f>
        <v>0</v>
      </c>
      <c r="BF177" s="101">
        <f>IF(U177="snížená",N177,0)</f>
        <v>0</v>
      </c>
      <c r="BG177" s="101">
        <f>IF(U177="zákl. přenesená",N177,0)</f>
        <v>0</v>
      </c>
      <c r="BH177" s="101">
        <f>IF(U177="sníž. přenesená",N177,0)</f>
        <v>0</v>
      </c>
      <c r="BI177" s="101">
        <f>IF(U177="nulová",N177,0)</f>
        <v>0</v>
      </c>
      <c r="BJ177" s="17" t="s">
        <v>9</v>
      </c>
      <c r="BK177" s="101">
        <f>ROUND(L177*K177,0)</f>
        <v>0</v>
      </c>
      <c r="BL177" s="17" t="s">
        <v>168</v>
      </c>
      <c r="BM177" s="17" t="s">
        <v>287</v>
      </c>
    </row>
    <row r="178" spans="2:65" s="9" customFormat="1" ht="29.85" customHeight="1">
      <c r="B178" s="145"/>
      <c r="C178" s="146"/>
      <c r="D178" s="155" t="s">
        <v>116</v>
      </c>
      <c r="E178" s="155"/>
      <c r="F178" s="155"/>
      <c r="G178" s="155"/>
      <c r="H178" s="155"/>
      <c r="I178" s="155"/>
      <c r="J178" s="155"/>
      <c r="K178" s="155"/>
      <c r="L178" s="155"/>
      <c r="M178" s="155"/>
      <c r="N178" s="254">
        <f>BK178</f>
        <v>0</v>
      </c>
      <c r="O178" s="255"/>
      <c r="P178" s="255"/>
      <c r="Q178" s="255"/>
      <c r="R178" s="148"/>
      <c r="T178" s="149"/>
      <c r="U178" s="146"/>
      <c r="V178" s="146"/>
      <c r="W178" s="150">
        <f>SUM(W179:W181)</f>
        <v>0</v>
      </c>
      <c r="X178" s="146"/>
      <c r="Y178" s="150">
        <f>SUM(Y179:Y181)</f>
        <v>7.5664314600000004</v>
      </c>
      <c r="Z178" s="146"/>
      <c r="AA178" s="151">
        <f>SUM(AA179:AA181)</f>
        <v>0</v>
      </c>
      <c r="AR178" s="152" t="s">
        <v>9</v>
      </c>
      <c r="AT178" s="153" t="s">
        <v>77</v>
      </c>
      <c r="AU178" s="153" t="s">
        <v>9</v>
      </c>
      <c r="AY178" s="152" t="s">
        <v>163</v>
      </c>
      <c r="BK178" s="154">
        <f>SUM(BK179:BK181)</f>
        <v>0</v>
      </c>
    </row>
    <row r="179" spans="2:65" s="1" customFormat="1" ht="31.5" customHeight="1">
      <c r="B179" s="127"/>
      <c r="C179" s="156" t="s">
        <v>288</v>
      </c>
      <c r="D179" s="156" t="s">
        <v>164</v>
      </c>
      <c r="E179" s="157" t="s">
        <v>289</v>
      </c>
      <c r="F179" s="242" t="s">
        <v>290</v>
      </c>
      <c r="G179" s="242"/>
      <c r="H179" s="242"/>
      <c r="I179" s="242"/>
      <c r="J179" s="158" t="s">
        <v>167</v>
      </c>
      <c r="K179" s="159">
        <v>2.9580000000000002</v>
      </c>
      <c r="L179" s="243">
        <v>0</v>
      </c>
      <c r="M179" s="243"/>
      <c r="N179" s="244">
        <f>ROUND(L179*K179,0)</f>
        <v>0</v>
      </c>
      <c r="O179" s="244"/>
      <c r="P179" s="244"/>
      <c r="Q179" s="244"/>
      <c r="R179" s="130"/>
      <c r="T179" s="160" t="s">
        <v>5</v>
      </c>
      <c r="U179" s="43" t="s">
        <v>43</v>
      </c>
      <c r="V179" s="35"/>
      <c r="W179" s="161">
        <f>V179*K179</f>
        <v>0</v>
      </c>
      <c r="X179" s="161">
        <v>2.45329</v>
      </c>
      <c r="Y179" s="161">
        <f>X179*K179</f>
        <v>7.2568318200000004</v>
      </c>
      <c r="Z179" s="161">
        <v>0</v>
      </c>
      <c r="AA179" s="162">
        <f>Z179*K179</f>
        <v>0</v>
      </c>
      <c r="AR179" s="17" t="s">
        <v>168</v>
      </c>
      <c r="AT179" s="17" t="s">
        <v>164</v>
      </c>
      <c r="AU179" s="17" t="s">
        <v>101</v>
      </c>
      <c r="AY179" s="17" t="s">
        <v>163</v>
      </c>
      <c r="BE179" s="101">
        <f>IF(U179="základní",N179,0)</f>
        <v>0</v>
      </c>
      <c r="BF179" s="101">
        <f>IF(U179="snížená",N179,0)</f>
        <v>0</v>
      </c>
      <c r="BG179" s="101">
        <f>IF(U179="zákl. přenesená",N179,0)</f>
        <v>0</v>
      </c>
      <c r="BH179" s="101">
        <f>IF(U179="sníž. přenesená",N179,0)</f>
        <v>0</v>
      </c>
      <c r="BI179" s="101">
        <f>IF(U179="nulová",N179,0)</f>
        <v>0</v>
      </c>
      <c r="BJ179" s="17" t="s">
        <v>9</v>
      </c>
      <c r="BK179" s="101">
        <f>ROUND(L179*K179,0)</f>
        <v>0</v>
      </c>
      <c r="BL179" s="17" t="s">
        <v>168</v>
      </c>
      <c r="BM179" s="17" t="s">
        <v>291</v>
      </c>
    </row>
    <row r="180" spans="2:65" s="1" customFormat="1" ht="31.5" customHeight="1">
      <c r="B180" s="127"/>
      <c r="C180" s="156" t="s">
        <v>292</v>
      </c>
      <c r="D180" s="156" t="s">
        <v>164</v>
      </c>
      <c r="E180" s="157" t="s">
        <v>293</v>
      </c>
      <c r="F180" s="242" t="s">
        <v>294</v>
      </c>
      <c r="G180" s="242"/>
      <c r="H180" s="242"/>
      <c r="I180" s="242"/>
      <c r="J180" s="158" t="s">
        <v>167</v>
      </c>
      <c r="K180" s="159">
        <v>2.9580000000000002</v>
      </c>
      <c r="L180" s="243">
        <v>0</v>
      </c>
      <c r="M180" s="243"/>
      <c r="N180" s="244">
        <f>ROUND(L180*K180,0)</f>
        <v>0</v>
      </c>
      <c r="O180" s="244"/>
      <c r="P180" s="244"/>
      <c r="Q180" s="244"/>
      <c r="R180" s="130"/>
      <c r="T180" s="160" t="s">
        <v>5</v>
      </c>
      <c r="U180" s="43" t="s">
        <v>43</v>
      </c>
      <c r="V180" s="35"/>
      <c r="W180" s="161">
        <f>V180*K180</f>
        <v>0</v>
      </c>
      <c r="X180" s="161">
        <v>0</v>
      </c>
      <c r="Y180" s="161">
        <f>X180*K180</f>
        <v>0</v>
      </c>
      <c r="Z180" s="161">
        <v>0</v>
      </c>
      <c r="AA180" s="162">
        <f>Z180*K180</f>
        <v>0</v>
      </c>
      <c r="AR180" s="17" t="s">
        <v>168</v>
      </c>
      <c r="AT180" s="17" t="s">
        <v>164</v>
      </c>
      <c r="AU180" s="17" t="s">
        <v>101</v>
      </c>
      <c r="AY180" s="17" t="s">
        <v>163</v>
      </c>
      <c r="BE180" s="101">
        <f>IF(U180="základní",N180,0)</f>
        <v>0</v>
      </c>
      <c r="BF180" s="101">
        <f>IF(U180="snížená",N180,0)</f>
        <v>0</v>
      </c>
      <c r="BG180" s="101">
        <f>IF(U180="zákl. přenesená",N180,0)</f>
        <v>0</v>
      </c>
      <c r="BH180" s="101">
        <f>IF(U180="sníž. přenesená",N180,0)</f>
        <v>0</v>
      </c>
      <c r="BI180" s="101">
        <f>IF(U180="nulová",N180,0)</f>
        <v>0</v>
      </c>
      <c r="BJ180" s="17" t="s">
        <v>9</v>
      </c>
      <c r="BK180" s="101">
        <f>ROUND(L180*K180,0)</f>
        <v>0</v>
      </c>
      <c r="BL180" s="17" t="s">
        <v>168</v>
      </c>
      <c r="BM180" s="17" t="s">
        <v>295</v>
      </c>
    </row>
    <row r="181" spans="2:65" s="1" customFormat="1" ht="22.5" customHeight="1">
      <c r="B181" s="127"/>
      <c r="C181" s="156" t="s">
        <v>296</v>
      </c>
      <c r="D181" s="156" t="s">
        <v>164</v>
      </c>
      <c r="E181" s="157" t="s">
        <v>297</v>
      </c>
      <c r="F181" s="242" t="s">
        <v>298</v>
      </c>
      <c r="G181" s="242"/>
      <c r="H181" s="242"/>
      <c r="I181" s="242"/>
      <c r="J181" s="158" t="s">
        <v>180</v>
      </c>
      <c r="K181" s="159">
        <v>0.29399999999999998</v>
      </c>
      <c r="L181" s="243">
        <v>0</v>
      </c>
      <c r="M181" s="243"/>
      <c r="N181" s="244">
        <f>ROUND(L181*K181,0)</f>
        <v>0</v>
      </c>
      <c r="O181" s="244"/>
      <c r="P181" s="244"/>
      <c r="Q181" s="244"/>
      <c r="R181" s="130"/>
      <c r="T181" s="160" t="s">
        <v>5</v>
      </c>
      <c r="U181" s="43" t="s">
        <v>43</v>
      </c>
      <c r="V181" s="35"/>
      <c r="W181" s="161">
        <f>V181*K181</f>
        <v>0</v>
      </c>
      <c r="X181" s="161">
        <v>1.0530600000000001</v>
      </c>
      <c r="Y181" s="161">
        <f>X181*K181</f>
        <v>0.30959964000000001</v>
      </c>
      <c r="Z181" s="161">
        <v>0</v>
      </c>
      <c r="AA181" s="162">
        <f>Z181*K181</f>
        <v>0</v>
      </c>
      <c r="AR181" s="17" t="s">
        <v>168</v>
      </c>
      <c r="AT181" s="17" t="s">
        <v>164</v>
      </c>
      <c r="AU181" s="17" t="s">
        <v>101</v>
      </c>
      <c r="AY181" s="17" t="s">
        <v>163</v>
      </c>
      <c r="BE181" s="101">
        <f>IF(U181="základní",N181,0)</f>
        <v>0</v>
      </c>
      <c r="BF181" s="101">
        <f>IF(U181="snížená",N181,0)</f>
        <v>0</v>
      </c>
      <c r="BG181" s="101">
        <f>IF(U181="zákl. přenesená",N181,0)</f>
        <v>0</v>
      </c>
      <c r="BH181" s="101">
        <f>IF(U181="sníž. přenesená",N181,0)</f>
        <v>0</v>
      </c>
      <c r="BI181" s="101">
        <f>IF(U181="nulová",N181,0)</f>
        <v>0</v>
      </c>
      <c r="BJ181" s="17" t="s">
        <v>9</v>
      </c>
      <c r="BK181" s="101">
        <f>ROUND(L181*K181,0)</f>
        <v>0</v>
      </c>
      <c r="BL181" s="17" t="s">
        <v>168</v>
      </c>
      <c r="BM181" s="17" t="s">
        <v>299</v>
      </c>
    </row>
    <row r="182" spans="2:65" s="9" customFormat="1" ht="29.85" customHeight="1">
      <c r="B182" s="145"/>
      <c r="C182" s="146"/>
      <c r="D182" s="155" t="s">
        <v>117</v>
      </c>
      <c r="E182" s="155"/>
      <c r="F182" s="155"/>
      <c r="G182" s="155"/>
      <c r="H182" s="155"/>
      <c r="I182" s="155"/>
      <c r="J182" s="155"/>
      <c r="K182" s="155"/>
      <c r="L182" s="155"/>
      <c r="M182" s="155"/>
      <c r="N182" s="254">
        <f>BK182</f>
        <v>0</v>
      </c>
      <c r="O182" s="255"/>
      <c r="P182" s="255"/>
      <c r="Q182" s="255"/>
      <c r="R182" s="148"/>
      <c r="T182" s="149"/>
      <c r="U182" s="146"/>
      <c r="V182" s="146"/>
      <c r="W182" s="150">
        <f>SUM(W183:W185)</f>
        <v>0</v>
      </c>
      <c r="X182" s="146"/>
      <c r="Y182" s="150">
        <f>SUM(Y183:Y185)</f>
        <v>0.11364</v>
      </c>
      <c r="Z182" s="146"/>
      <c r="AA182" s="151">
        <f>SUM(AA183:AA185)</f>
        <v>0</v>
      </c>
      <c r="AR182" s="152" t="s">
        <v>9</v>
      </c>
      <c r="AT182" s="153" t="s">
        <v>77</v>
      </c>
      <c r="AU182" s="153" t="s">
        <v>9</v>
      </c>
      <c r="AY182" s="152" t="s">
        <v>163</v>
      </c>
      <c r="BK182" s="154">
        <f>SUM(BK183:BK185)</f>
        <v>0</v>
      </c>
    </row>
    <row r="183" spans="2:65" s="1" customFormat="1" ht="22.5" customHeight="1">
      <c r="B183" s="127"/>
      <c r="C183" s="156" t="s">
        <v>300</v>
      </c>
      <c r="D183" s="156" t="s">
        <v>164</v>
      </c>
      <c r="E183" s="157" t="s">
        <v>301</v>
      </c>
      <c r="F183" s="242" t="s">
        <v>302</v>
      </c>
      <c r="G183" s="242"/>
      <c r="H183" s="242"/>
      <c r="I183" s="242"/>
      <c r="J183" s="158" t="s">
        <v>172</v>
      </c>
      <c r="K183" s="159">
        <v>8</v>
      </c>
      <c r="L183" s="243">
        <v>0</v>
      </c>
      <c r="M183" s="243"/>
      <c r="N183" s="244">
        <f>ROUND(L183*K183,0)</f>
        <v>0</v>
      </c>
      <c r="O183" s="244"/>
      <c r="P183" s="244"/>
      <c r="Q183" s="244"/>
      <c r="R183" s="130"/>
      <c r="T183" s="160" t="s">
        <v>5</v>
      </c>
      <c r="U183" s="43" t="s">
        <v>43</v>
      </c>
      <c r="V183" s="35"/>
      <c r="W183" s="161">
        <f>V183*K183</f>
        <v>0</v>
      </c>
      <c r="X183" s="161">
        <v>4.8000000000000001E-4</v>
      </c>
      <c r="Y183" s="161">
        <f>X183*K183</f>
        <v>3.8400000000000001E-3</v>
      </c>
      <c r="Z183" s="161">
        <v>0</v>
      </c>
      <c r="AA183" s="162">
        <f>Z183*K183</f>
        <v>0</v>
      </c>
      <c r="AR183" s="17" t="s">
        <v>168</v>
      </c>
      <c r="AT183" s="17" t="s">
        <v>164</v>
      </c>
      <c r="AU183" s="17" t="s">
        <v>101</v>
      </c>
      <c r="AY183" s="17" t="s">
        <v>163</v>
      </c>
      <c r="BE183" s="101">
        <f>IF(U183="základní",N183,0)</f>
        <v>0</v>
      </c>
      <c r="BF183" s="101">
        <f>IF(U183="snížená",N183,0)</f>
        <v>0</v>
      </c>
      <c r="BG183" s="101">
        <f>IF(U183="zákl. přenesená",N183,0)</f>
        <v>0</v>
      </c>
      <c r="BH183" s="101">
        <f>IF(U183="sníž. přenesená",N183,0)</f>
        <v>0</v>
      </c>
      <c r="BI183" s="101">
        <f>IF(U183="nulová",N183,0)</f>
        <v>0</v>
      </c>
      <c r="BJ183" s="17" t="s">
        <v>9</v>
      </c>
      <c r="BK183" s="101">
        <f>ROUND(L183*K183,0)</f>
        <v>0</v>
      </c>
      <c r="BL183" s="17" t="s">
        <v>168</v>
      </c>
      <c r="BM183" s="17" t="s">
        <v>303</v>
      </c>
    </row>
    <row r="184" spans="2:65" s="1" customFormat="1" ht="22.5" customHeight="1">
      <c r="B184" s="127"/>
      <c r="C184" s="163" t="s">
        <v>304</v>
      </c>
      <c r="D184" s="163" t="s">
        <v>241</v>
      </c>
      <c r="E184" s="164" t="s">
        <v>305</v>
      </c>
      <c r="F184" s="245" t="s">
        <v>306</v>
      </c>
      <c r="G184" s="245"/>
      <c r="H184" s="245"/>
      <c r="I184" s="245"/>
      <c r="J184" s="165" t="s">
        <v>172</v>
      </c>
      <c r="K184" s="166">
        <v>3</v>
      </c>
      <c r="L184" s="246">
        <v>0</v>
      </c>
      <c r="M184" s="246"/>
      <c r="N184" s="247">
        <f>ROUND(L184*K184,0)</f>
        <v>0</v>
      </c>
      <c r="O184" s="244"/>
      <c r="P184" s="244"/>
      <c r="Q184" s="244"/>
      <c r="R184" s="130"/>
      <c r="T184" s="160" t="s">
        <v>5</v>
      </c>
      <c r="U184" s="43" t="s">
        <v>43</v>
      </c>
      <c r="V184" s="35"/>
      <c r="W184" s="161">
        <f>V184*K184</f>
        <v>0</v>
      </c>
      <c r="X184" s="161">
        <v>1.3599999999999999E-2</v>
      </c>
      <c r="Y184" s="161">
        <f>X184*K184</f>
        <v>4.0799999999999996E-2</v>
      </c>
      <c r="Z184" s="161">
        <v>0</v>
      </c>
      <c r="AA184" s="162">
        <f>Z184*K184</f>
        <v>0</v>
      </c>
      <c r="AR184" s="17" t="s">
        <v>196</v>
      </c>
      <c r="AT184" s="17" t="s">
        <v>241</v>
      </c>
      <c r="AU184" s="17" t="s">
        <v>101</v>
      </c>
      <c r="AY184" s="17" t="s">
        <v>163</v>
      </c>
      <c r="BE184" s="101">
        <f>IF(U184="základní",N184,0)</f>
        <v>0</v>
      </c>
      <c r="BF184" s="101">
        <f>IF(U184="snížená",N184,0)</f>
        <v>0</v>
      </c>
      <c r="BG184" s="101">
        <f>IF(U184="zákl. přenesená",N184,0)</f>
        <v>0</v>
      </c>
      <c r="BH184" s="101">
        <f>IF(U184="sníž. přenesená",N184,0)</f>
        <v>0</v>
      </c>
      <c r="BI184" s="101">
        <f>IF(U184="nulová",N184,0)</f>
        <v>0</v>
      </c>
      <c r="BJ184" s="17" t="s">
        <v>9</v>
      </c>
      <c r="BK184" s="101">
        <f>ROUND(L184*K184,0)</f>
        <v>0</v>
      </c>
      <c r="BL184" s="17" t="s">
        <v>168</v>
      </c>
      <c r="BM184" s="17" t="s">
        <v>307</v>
      </c>
    </row>
    <row r="185" spans="2:65" s="1" customFormat="1" ht="22.5" customHeight="1">
      <c r="B185" s="127"/>
      <c r="C185" s="163" t="s">
        <v>308</v>
      </c>
      <c r="D185" s="163" t="s">
        <v>241</v>
      </c>
      <c r="E185" s="164" t="s">
        <v>309</v>
      </c>
      <c r="F185" s="245" t="s">
        <v>310</v>
      </c>
      <c r="G185" s="245"/>
      <c r="H185" s="245"/>
      <c r="I185" s="245"/>
      <c r="J185" s="165" t="s">
        <v>172</v>
      </c>
      <c r="K185" s="166">
        <v>5</v>
      </c>
      <c r="L185" s="246">
        <v>0</v>
      </c>
      <c r="M185" s="246"/>
      <c r="N185" s="247">
        <f>ROUND(L185*K185,0)</f>
        <v>0</v>
      </c>
      <c r="O185" s="244"/>
      <c r="P185" s="244"/>
      <c r="Q185" s="244"/>
      <c r="R185" s="130"/>
      <c r="T185" s="160" t="s">
        <v>5</v>
      </c>
      <c r="U185" s="43" t="s">
        <v>43</v>
      </c>
      <c r="V185" s="35"/>
      <c r="W185" s="161">
        <f>V185*K185</f>
        <v>0</v>
      </c>
      <c r="X185" s="161">
        <v>1.38E-2</v>
      </c>
      <c r="Y185" s="161">
        <f>X185*K185</f>
        <v>6.9000000000000006E-2</v>
      </c>
      <c r="Z185" s="161">
        <v>0</v>
      </c>
      <c r="AA185" s="162">
        <f>Z185*K185</f>
        <v>0</v>
      </c>
      <c r="AR185" s="17" t="s">
        <v>196</v>
      </c>
      <c r="AT185" s="17" t="s">
        <v>241</v>
      </c>
      <c r="AU185" s="17" t="s">
        <v>101</v>
      </c>
      <c r="AY185" s="17" t="s">
        <v>163</v>
      </c>
      <c r="BE185" s="101">
        <f>IF(U185="základní",N185,0)</f>
        <v>0</v>
      </c>
      <c r="BF185" s="101">
        <f>IF(U185="snížená",N185,0)</f>
        <v>0</v>
      </c>
      <c r="BG185" s="101">
        <f>IF(U185="zákl. přenesená",N185,0)</f>
        <v>0</v>
      </c>
      <c r="BH185" s="101">
        <f>IF(U185="sníž. přenesená",N185,0)</f>
        <v>0</v>
      </c>
      <c r="BI185" s="101">
        <f>IF(U185="nulová",N185,0)</f>
        <v>0</v>
      </c>
      <c r="BJ185" s="17" t="s">
        <v>9</v>
      </c>
      <c r="BK185" s="101">
        <f>ROUND(L185*K185,0)</f>
        <v>0</v>
      </c>
      <c r="BL185" s="17" t="s">
        <v>168</v>
      </c>
      <c r="BM185" s="17" t="s">
        <v>311</v>
      </c>
    </row>
    <row r="186" spans="2:65" s="9" customFormat="1" ht="29.85" customHeight="1">
      <c r="B186" s="145"/>
      <c r="C186" s="146"/>
      <c r="D186" s="155" t="s">
        <v>118</v>
      </c>
      <c r="E186" s="155"/>
      <c r="F186" s="155"/>
      <c r="G186" s="155"/>
      <c r="H186" s="155"/>
      <c r="I186" s="155"/>
      <c r="J186" s="155"/>
      <c r="K186" s="155"/>
      <c r="L186" s="155"/>
      <c r="M186" s="155"/>
      <c r="N186" s="254">
        <f>BK186</f>
        <v>0</v>
      </c>
      <c r="O186" s="255"/>
      <c r="P186" s="255"/>
      <c r="Q186" s="255"/>
      <c r="R186" s="148"/>
      <c r="T186" s="149"/>
      <c r="U186" s="146"/>
      <c r="V186" s="146"/>
      <c r="W186" s="150">
        <f>SUM(W187:W188)</f>
        <v>0</v>
      </c>
      <c r="X186" s="146"/>
      <c r="Y186" s="150">
        <f>SUM(Y187:Y188)</f>
        <v>3.7600000000000003E-3</v>
      </c>
      <c r="Z186" s="146"/>
      <c r="AA186" s="151">
        <f>SUM(AA187:AA188)</f>
        <v>0</v>
      </c>
      <c r="AR186" s="152" t="s">
        <v>9</v>
      </c>
      <c r="AT186" s="153" t="s">
        <v>77</v>
      </c>
      <c r="AU186" s="153" t="s">
        <v>9</v>
      </c>
      <c r="AY186" s="152" t="s">
        <v>163</v>
      </c>
      <c r="BK186" s="154">
        <f>SUM(BK187:BK188)</f>
        <v>0</v>
      </c>
    </row>
    <row r="187" spans="2:65" s="1" customFormat="1" ht="31.5" customHeight="1">
      <c r="B187" s="127"/>
      <c r="C187" s="156" t="s">
        <v>312</v>
      </c>
      <c r="D187" s="156" t="s">
        <v>164</v>
      </c>
      <c r="E187" s="157" t="s">
        <v>313</v>
      </c>
      <c r="F187" s="242" t="s">
        <v>314</v>
      </c>
      <c r="G187" s="242"/>
      <c r="H187" s="242"/>
      <c r="I187" s="242"/>
      <c r="J187" s="158" t="s">
        <v>185</v>
      </c>
      <c r="K187" s="159">
        <v>94</v>
      </c>
      <c r="L187" s="243">
        <v>0</v>
      </c>
      <c r="M187" s="243"/>
      <c r="N187" s="244">
        <f>ROUND(L187*K187,0)</f>
        <v>0</v>
      </c>
      <c r="O187" s="244"/>
      <c r="P187" s="244"/>
      <c r="Q187" s="244"/>
      <c r="R187" s="130"/>
      <c r="T187" s="160" t="s">
        <v>5</v>
      </c>
      <c r="U187" s="43" t="s">
        <v>43</v>
      </c>
      <c r="V187" s="35"/>
      <c r="W187" s="161">
        <f>V187*K187</f>
        <v>0</v>
      </c>
      <c r="X187" s="161">
        <v>4.0000000000000003E-5</v>
      </c>
      <c r="Y187" s="161">
        <f>X187*K187</f>
        <v>3.7600000000000003E-3</v>
      </c>
      <c r="Z187" s="161">
        <v>0</v>
      </c>
      <c r="AA187" s="162">
        <f>Z187*K187</f>
        <v>0</v>
      </c>
      <c r="AR187" s="17" t="s">
        <v>168</v>
      </c>
      <c r="AT187" s="17" t="s">
        <v>164</v>
      </c>
      <c r="AU187" s="17" t="s">
        <v>101</v>
      </c>
      <c r="AY187" s="17" t="s">
        <v>163</v>
      </c>
      <c r="BE187" s="101">
        <f>IF(U187="základní",N187,0)</f>
        <v>0</v>
      </c>
      <c r="BF187" s="101">
        <f>IF(U187="snížená",N187,0)</f>
        <v>0</v>
      </c>
      <c r="BG187" s="101">
        <f>IF(U187="zákl. přenesená",N187,0)</f>
        <v>0</v>
      </c>
      <c r="BH187" s="101">
        <f>IF(U187="sníž. přenesená",N187,0)</f>
        <v>0</v>
      </c>
      <c r="BI187" s="101">
        <f>IF(U187="nulová",N187,0)</f>
        <v>0</v>
      </c>
      <c r="BJ187" s="17" t="s">
        <v>9</v>
      </c>
      <c r="BK187" s="101">
        <f>ROUND(L187*K187,0)</f>
        <v>0</v>
      </c>
      <c r="BL187" s="17" t="s">
        <v>168</v>
      </c>
      <c r="BM187" s="17" t="s">
        <v>315</v>
      </c>
    </row>
    <row r="188" spans="2:65" s="1" customFormat="1" ht="22.5" customHeight="1">
      <c r="B188" s="127"/>
      <c r="C188" s="156" t="s">
        <v>316</v>
      </c>
      <c r="D188" s="156" t="s">
        <v>164</v>
      </c>
      <c r="E188" s="157" t="s">
        <v>317</v>
      </c>
      <c r="F188" s="242" t="s">
        <v>318</v>
      </c>
      <c r="G188" s="242"/>
      <c r="H188" s="242"/>
      <c r="I188" s="242"/>
      <c r="J188" s="158" t="s">
        <v>215</v>
      </c>
      <c r="K188" s="159">
        <v>2</v>
      </c>
      <c r="L188" s="243">
        <v>0</v>
      </c>
      <c r="M188" s="243"/>
      <c r="N188" s="244">
        <f>ROUND(L188*K188,0)</f>
        <v>0</v>
      </c>
      <c r="O188" s="244"/>
      <c r="P188" s="244"/>
      <c r="Q188" s="244"/>
      <c r="R188" s="130"/>
      <c r="T188" s="160" t="s">
        <v>5</v>
      </c>
      <c r="U188" s="43" t="s">
        <v>43</v>
      </c>
      <c r="V188" s="35"/>
      <c r="W188" s="161">
        <f>V188*K188</f>
        <v>0</v>
      </c>
      <c r="X188" s="161">
        <v>0</v>
      </c>
      <c r="Y188" s="161">
        <f>X188*K188</f>
        <v>0</v>
      </c>
      <c r="Z188" s="161">
        <v>0</v>
      </c>
      <c r="AA188" s="162">
        <f>Z188*K188</f>
        <v>0</v>
      </c>
      <c r="AR188" s="17" t="s">
        <v>168</v>
      </c>
      <c r="AT188" s="17" t="s">
        <v>164</v>
      </c>
      <c r="AU188" s="17" t="s">
        <v>101</v>
      </c>
      <c r="AY188" s="17" t="s">
        <v>163</v>
      </c>
      <c r="BE188" s="101">
        <f>IF(U188="základní",N188,0)</f>
        <v>0</v>
      </c>
      <c r="BF188" s="101">
        <f>IF(U188="snížená",N188,0)</f>
        <v>0</v>
      </c>
      <c r="BG188" s="101">
        <f>IF(U188="zákl. přenesená",N188,0)</f>
        <v>0</v>
      </c>
      <c r="BH188" s="101">
        <f>IF(U188="sníž. přenesená",N188,0)</f>
        <v>0</v>
      </c>
      <c r="BI188" s="101">
        <f>IF(U188="nulová",N188,0)</f>
        <v>0</v>
      </c>
      <c r="BJ188" s="17" t="s">
        <v>9</v>
      </c>
      <c r="BK188" s="101">
        <f>ROUND(L188*K188,0)</f>
        <v>0</v>
      </c>
      <c r="BL188" s="17" t="s">
        <v>168</v>
      </c>
      <c r="BM188" s="17" t="s">
        <v>319</v>
      </c>
    </row>
    <row r="189" spans="2:65" s="9" customFormat="1" ht="29.85" customHeight="1">
      <c r="B189" s="145"/>
      <c r="C189" s="146"/>
      <c r="D189" s="155" t="s">
        <v>119</v>
      </c>
      <c r="E189" s="155"/>
      <c r="F189" s="155"/>
      <c r="G189" s="155"/>
      <c r="H189" s="155"/>
      <c r="I189" s="155"/>
      <c r="J189" s="155"/>
      <c r="K189" s="155"/>
      <c r="L189" s="155"/>
      <c r="M189" s="155"/>
      <c r="N189" s="254">
        <f>BK189</f>
        <v>0</v>
      </c>
      <c r="O189" s="255"/>
      <c r="P189" s="255"/>
      <c r="Q189" s="255"/>
      <c r="R189" s="148"/>
      <c r="T189" s="149"/>
      <c r="U189" s="146"/>
      <c r="V189" s="146"/>
      <c r="W189" s="150">
        <f>W190</f>
        <v>0</v>
      </c>
      <c r="X189" s="146"/>
      <c r="Y189" s="150">
        <f>Y190</f>
        <v>0</v>
      </c>
      <c r="Z189" s="146"/>
      <c r="AA189" s="151">
        <f>AA190</f>
        <v>0</v>
      </c>
      <c r="AR189" s="152" t="s">
        <v>9</v>
      </c>
      <c r="AT189" s="153" t="s">
        <v>77</v>
      </c>
      <c r="AU189" s="153" t="s">
        <v>9</v>
      </c>
      <c r="AY189" s="152" t="s">
        <v>163</v>
      </c>
      <c r="BK189" s="154">
        <f>BK190</f>
        <v>0</v>
      </c>
    </row>
    <row r="190" spans="2:65" s="1" customFormat="1" ht="31.5" customHeight="1">
      <c r="B190" s="127"/>
      <c r="C190" s="156" t="s">
        <v>320</v>
      </c>
      <c r="D190" s="156" t="s">
        <v>164</v>
      </c>
      <c r="E190" s="157" t="s">
        <v>321</v>
      </c>
      <c r="F190" s="242" t="s">
        <v>322</v>
      </c>
      <c r="G190" s="242"/>
      <c r="H190" s="242"/>
      <c r="I190" s="242"/>
      <c r="J190" s="158" t="s">
        <v>185</v>
      </c>
      <c r="K190" s="159">
        <v>94</v>
      </c>
      <c r="L190" s="243">
        <v>0</v>
      </c>
      <c r="M190" s="243"/>
      <c r="N190" s="244">
        <f>ROUND(L190*K190,0)</f>
        <v>0</v>
      </c>
      <c r="O190" s="244"/>
      <c r="P190" s="244"/>
      <c r="Q190" s="244"/>
      <c r="R190" s="130"/>
      <c r="T190" s="160" t="s">
        <v>5</v>
      </c>
      <c r="U190" s="43" t="s">
        <v>43</v>
      </c>
      <c r="V190" s="35"/>
      <c r="W190" s="161">
        <f>V190*K190</f>
        <v>0</v>
      </c>
      <c r="X190" s="161">
        <v>0</v>
      </c>
      <c r="Y190" s="161">
        <f>X190*K190</f>
        <v>0</v>
      </c>
      <c r="Z190" s="161">
        <v>0</v>
      </c>
      <c r="AA190" s="162">
        <f>Z190*K190</f>
        <v>0</v>
      </c>
      <c r="AR190" s="17" t="s">
        <v>168</v>
      </c>
      <c r="AT190" s="17" t="s">
        <v>164</v>
      </c>
      <c r="AU190" s="17" t="s">
        <v>101</v>
      </c>
      <c r="AY190" s="17" t="s">
        <v>163</v>
      </c>
      <c r="BE190" s="101">
        <f>IF(U190="základní",N190,0)</f>
        <v>0</v>
      </c>
      <c r="BF190" s="101">
        <f>IF(U190="snížená",N190,0)</f>
        <v>0</v>
      </c>
      <c r="BG190" s="101">
        <f>IF(U190="zákl. přenesená",N190,0)</f>
        <v>0</v>
      </c>
      <c r="BH190" s="101">
        <f>IF(U190="sníž. přenesená",N190,0)</f>
        <v>0</v>
      </c>
      <c r="BI190" s="101">
        <f>IF(U190="nulová",N190,0)</f>
        <v>0</v>
      </c>
      <c r="BJ190" s="17" t="s">
        <v>9</v>
      </c>
      <c r="BK190" s="101">
        <f>ROUND(L190*K190,0)</f>
        <v>0</v>
      </c>
      <c r="BL190" s="17" t="s">
        <v>168</v>
      </c>
      <c r="BM190" s="17" t="s">
        <v>323</v>
      </c>
    </row>
    <row r="191" spans="2:65" s="9" customFormat="1" ht="29.85" customHeight="1">
      <c r="B191" s="145"/>
      <c r="C191" s="146"/>
      <c r="D191" s="155" t="s">
        <v>120</v>
      </c>
      <c r="E191" s="155"/>
      <c r="F191" s="155"/>
      <c r="G191" s="155"/>
      <c r="H191" s="155"/>
      <c r="I191" s="155"/>
      <c r="J191" s="155"/>
      <c r="K191" s="155"/>
      <c r="L191" s="155"/>
      <c r="M191" s="155"/>
      <c r="N191" s="254">
        <f>BK191</f>
        <v>0</v>
      </c>
      <c r="O191" s="255"/>
      <c r="P191" s="255"/>
      <c r="Q191" s="255"/>
      <c r="R191" s="148"/>
      <c r="T191" s="149"/>
      <c r="U191" s="146"/>
      <c r="V191" s="146"/>
      <c r="W191" s="150">
        <f>SUM(W192:W200)</f>
        <v>0</v>
      </c>
      <c r="X191" s="146"/>
      <c r="Y191" s="150">
        <f>SUM(Y192:Y200)</f>
        <v>0</v>
      </c>
      <c r="Z191" s="146"/>
      <c r="AA191" s="151">
        <f>SUM(AA192:AA200)</f>
        <v>26.143770000000004</v>
      </c>
      <c r="AR191" s="152" t="s">
        <v>9</v>
      </c>
      <c r="AT191" s="153" t="s">
        <v>77</v>
      </c>
      <c r="AU191" s="153" t="s">
        <v>9</v>
      </c>
      <c r="AY191" s="152" t="s">
        <v>163</v>
      </c>
      <c r="BK191" s="154">
        <f>SUM(BK192:BK200)</f>
        <v>0</v>
      </c>
    </row>
    <row r="192" spans="2:65" s="1" customFormat="1" ht="22.5" customHeight="1">
      <c r="B192" s="127"/>
      <c r="C192" s="156" t="s">
        <v>324</v>
      </c>
      <c r="D192" s="156" t="s">
        <v>164</v>
      </c>
      <c r="E192" s="157" t="s">
        <v>325</v>
      </c>
      <c r="F192" s="242" t="s">
        <v>326</v>
      </c>
      <c r="G192" s="242"/>
      <c r="H192" s="242"/>
      <c r="I192" s="242"/>
      <c r="J192" s="158" t="s">
        <v>215</v>
      </c>
      <c r="K192" s="159">
        <v>3</v>
      </c>
      <c r="L192" s="243">
        <v>0</v>
      </c>
      <c r="M192" s="243"/>
      <c r="N192" s="244">
        <f t="shared" ref="N192:N200" si="25">ROUND(L192*K192,0)</f>
        <v>0</v>
      </c>
      <c r="O192" s="244"/>
      <c r="P192" s="244"/>
      <c r="Q192" s="244"/>
      <c r="R192" s="130"/>
      <c r="T192" s="160" t="s">
        <v>5</v>
      </c>
      <c r="U192" s="43" t="s">
        <v>43</v>
      </c>
      <c r="V192" s="35"/>
      <c r="W192" s="161">
        <f t="shared" ref="W192:W200" si="26">V192*K192</f>
        <v>0</v>
      </c>
      <c r="X192" s="161">
        <v>0</v>
      </c>
      <c r="Y192" s="161">
        <f t="shared" ref="Y192:Y200" si="27">X192*K192</f>
        <v>0</v>
      </c>
      <c r="Z192" s="161">
        <v>5.7000000000000002E-2</v>
      </c>
      <c r="AA192" s="162">
        <f t="shared" ref="AA192:AA200" si="28">Z192*K192</f>
        <v>0.17100000000000001</v>
      </c>
      <c r="AR192" s="17" t="s">
        <v>168</v>
      </c>
      <c r="AT192" s="17" t="s">
        <v>164</v>
      </c>
      <c r="AU192" s="17" t="s">
        <v>101</v>
      </c>
      <c r="AY192" s="17" t="s">
        <v>163</v>
      </c>
      <c r="BE192" s="101">
        <f t="shared" ref="BE192:BE200" si="29">IF(U192="základní",N192,0)</f>
        <v>0</v>
      </c>
      <c r="BF192" s="101">
        <f t="shared" ref="BF192:BF200" si="30">IF(U192="snížená",N192,0)</f>
        <v>0</v>
      </c>
      <c r="BG192" s="101">
        <f t="shared" ref="BG192:BG200" si="31">IF(U192="zákl. přenesená",N192,0)</f>
        <v>0</v>
      </c>
      <c r="BH192" s="101">
        <f t="shared" ref="BH192:BH200" si="32">IF(U192="sníž. přenesená",N192,0)</f>
        <v>0</v>
      </c>
      <c r="BI192" s="101">
        <f t="shared" ref="BI192:BI200" si="33">IF(U192="nulová",N192,0)</f>
        <v>0</v>
      </c>
      <c r="BJ192" s="17" t="s">
        <v>9</v>
      </c>
      <c r="BK192" s="101">
        <f t="shared" ref="BK192:BK200" si="34">ROUND(L192*K192,0)</f>
        <v>0</v>
      </c>
      <c r="BL192" s="17" t="s">
        <v>168</v>
      </c>
      <c r="BM192" s="17" t="s">
        <v>327</v>
      </c>
    </row>
    <row r="193" spans="2:65" s="1" customFormat="1" ht="22.5" customHeight="1">
      <c r="B193" s="127"/>
      <c r="C193" s="156" t="s">
        <v>328</v>
      </c>
      <c r="D193" s="156" t="s">
        <v>164</v>
      </c>
      <c r="E193" s="157" t="s">
        <v>329</v>
      </c>
      <c r="F193" s="242" t="s">
        <v>330</v>
      </c>
      <c r="G193" s="242"/>
      <c r="H193" s="242"/>
      <c r="I193" s="242"/>
      <c r="J193" s="158" t="s">
        <v>185</v>
      </c>
      <c r="K193" s="159">
        <v>6.4</v>
      </c>
      <c r="L193" s="243">
        <v>0</v>
      </c>
      <c r="M193" s="243"/>
      <c r="N193" s="244">
        <f t="shared" si="25"/>
        <v>0</v>
      </c>
      <c r="O193" s="244"/>
      <c r="P193" s="244"/>
      <c r="Q193" s="244"/>
      <c r="R193" s="130"/>
      <c r="T193" s="160" t="s">
        <v>5</v>
      </c>
      <c r="U193" s="43" t="s">
        <v>43</v>
      </c>
      <c r="V193" s="35"/>
      <c r="W193" s="161">
        <f t="shared" si="26"/>
        <v>0</v>
      </c>
      <c r="X193" s="161">
        <v>0</v>
      </c>
      <c r="Y193" s="161">
        <f t="shared" si="27"/>
        <v>0</v>
      </c>
      <c r="Z193" s="161">
        <v>7.5999999999999998E-2</v>
      </c>
      <c r="AA193" s="162">
        <f t="shared" si="28"/>
        <v>0.4864</v>
      </c>
      <c r="AR193" s="17" t="s">
        <v>168</v>
      </c>
      <c r="AT193" s="17" t="s">
        <v>164</v>
      </c>
      <c r="AU193" s="17" t="s">
        <v>101</v>
      </c>
      <c r="AY193" s="17" t="s">
        <v>163</v>
      </c>
      <c r="BE193" s="101">
        <f t="shared" si="29"/>
        <v>0</v>
      </c>
      <c r="BF193" s="101">
        <f t="shared" si="30"/>
        <v>0</v>
      </c>
      <c r="BG193" s="101">
        <f t="shared" si="31"/>
        <v>0</v>
      </c>
      <c r="BH193" s="101">
        <f t="shared" si="32"/>
        <v>0</v>
      </c>
      <c r="BI193" s="101">
        <f t="shared" si="33"/>
        <v>0</v>
      </c>
      <c r="BJ193" s="17" t="s">
        <v>9</v>
      </c>
      <c r="BK193" s="101">
        <f t="shared" si="34"/>
        <v>0</v>
      </c>
      <c r="BL193" s="17" t="s">
        <v>168</v>
      </c>
      <c r="BM193" s="17" t="s">
        <v>331</v>
      </c>
    </row>
    <row r="194" spans="2:65" s="1" customFormat="1" ht="31.5" customHeight="1">
      <c r="B194" s="127"/>
      <c r="C194" s="156" t="s">
        <v>332</v>
      </c>
      <c r="D194" s="156" t="s">
        <v>164</v>
      </c>
      <c r="E194" s="157" t="s">
        <v>333</v>
      </c>
      <c r="F194" s="242" t="s">
        <v>334</v>
      </c>
      <c r="G194" s="242"/>
      <c r="H194" s="242"/>
      <c r="I194" s="242"/>
      <c r="J194" s="158" t="s">
        <v>172</v>
      </c>
      <c r="K194" s="159">
        <v>22</v>
      </c>
      <c r="L194" s="243">
        <v>0</v>
      </c>
      <c r="M194" s="243"/>
      <c r="N194" s="244">
        <f t="shared" si="25"/>
        <v>0</v>
      </c>
      <c r="O194" s="244"/>
      <c r="P194" s="244"/>
      <c r="Q194" s="244"/>
      <c r="R194" s="130"/>
      <c r="T194" s="160" t="s">
        <v>5</v>
      </c>
      <c r="U194" s="43" t="s">
        <v>43</v>
      </c>
      <c r="V194" s="35"/>
      <c r="W194" s="161">
        <f t="shared" si="26"/>
        <v>0</v>
      </c>
      <c r="X194" s="161">
        <v>0</v>
      </c>
      <c r="Y194" s="161">
        <f t="shared" si="27"/>
        <v>0</v>
      </c>
      <c r="Z194" s="161">
        <v>4.9000000000000002E-2</v>
      </c>
      <c r="AA194" s="162">
        <f t="shared" si="28"/>
        <v>1.0780000000000001</v>
      </c>
      <c r="AR194" s="17" t="s">
        <v>168</v>
      </c>
      <c r="AT194" s="17" t="s">
        <v>164</v>
      </c>
      <c r="AU194" s="17" t="s">
        <v>101</v>
      </c>
      <c r="AY194" s="17" t="s">
        <v>163</v>
      </c>
      <c r="BE194" s="101">
        <f t="shared" si="29"/>
        <v>0</v>
      </c>
      <c r="BF194" s="101">
        <f t="shared" si="30"/>
        <v>0</v>
      </c>
      <c r="BG194" s="101">
        <f t="shared" si="31"/>
        <v>0</v>
      </c>
      <c r="BH194" s="101">
        <f t="shared" si="32"/>
        <v>0</v>
      </c>
      <c r="BI194" s="101">
        <f t="shared" si="33"/>
        <v>0</v>
      </c>
      <c r="BJ194" s="17" t="s">
        <v>9</v>
      </c>
      <c r="BK194" s="101">
        <f t="shared" si="34"/>
        <v>0</v>
      </c>
      <c r="BL194" s="17" t="s">
        <v>168</v>
      </c>
      <c r="BM194" s="17" t="s">
        <v>335</v>
      </c>
    </row>
    <row r="195" spans="2:65" s="1" customFormat="1" ht="31.5" customHeight="1">
      <c r="B195" s="127"/>
      <c r="C195" s="156" t="s">
        <v>336</v>
      </c>
      <c r="D195" s="156" t="s">
        <v>164</v>
      </c>
      <c r="E195" s="157" t="s">
        <v>337</v>
      </c>
      <c r="F195" s="242" t="s">
        <v>338</v>
      </c>
      <c r="G195" s="242"/>
      <c r="H195" s="242"/>
      <c r="I195" s="242"/>
      <c r="J195" s="158" t="s">
        <v>194</v>
      </c>
      <c r="K195" s="159">
        <v>26.1</v>
      </c>
      <c r="L195" s="243">
        <v>0</v>
      </c>
      <c r="M195" s="243"/>
      <c r="N195" s="244">
        <f t="shared" si="25"/>
        <v>0</v>
      </c>
      <c r="O195" s="244"/>
      <c r="P195" s="244"/>
      <c r="Q195" s="244"/>
      <c r="R195" s="130"/>
      <c r="T195" s="160" t="s">
        <v>5</v>
      </c>
      <c r="U195" s="43" t="s">
        <v>43</v>
      </c>
      <c r="V195" s="35"/>
      <c r="W195" s="161">
        <f t="shared" si="26"/>
        <v>0</v>
      </c>
      <c r="X195" s="161">
        <v>0</v>
      </c>
      <c r="Y195" s="161">
        <f t="shared" si="27"/>
        <v>0</v>
      </c>
      <c r="Z195" s="161">
        <v>4.2000000000000003E-2</v>
      </c>
      <c r="AA195" s="162">
        <f t="shared" si="28"/>
        <v>1.0962000000000001</v>
      </c>
      <c r="AR195" s="17" t="s">
        <v>168</v>
      </c>
      <c r="AT195" s="17" t="s">
        <v>164</v>
      </c>
      <c r="AU195" s="17" t="s">
        <v>101</v>
      </c>
      <c r="AY195" s="17" t="s">
        <v>163</v>
      </c>
      <c r="BE195" s="101">
        <f t="shared" si="29"/>
        <v>0</v>
      </c>
      <c r="BF195" s="101">
        <f t="shared" si="30"/>
        <v>0</v>
      </c>
      <c r="BG195" s="101">
        <f t="shared" si="31"/>
        <v>0</v>
      </c>
      <c r="BH195" s="101">
        <f t="shared" si="32"/>
        <v>0</v>
      </c>
      <c r="BI195" s="101">
        <f t="shared" si="33"/>
        <v>0</v>
      </c>
      <c r="BJ195" s="17" t="s">
        <v>9</v>
      </c>
      <c r="BK195" s="101">
        <f t="shared" si="34"/>
        <v>0</v>
      </c>
      <c r="BL195" s="17" t="s">
        <v>168</v>
      </c>
      <c r="BM195" s="17" t="s">
        <v>339</v>
      </c>
    </row>
    <row r="196" spans="2:65" s="1" customFormat="1" ht="31.5" customHeight="1">
      <c r="B196" s="127"/>
      <c r="C196" s="156" t="s">
        <v>340</v>
      </c>
      <c r="D196" s="156" t="s">
        <v>164</v>
      </c>
      <c r="E196" s="157" t="s">
        <v>341</v>
      </c>
      <c r="F196" s="242" t="s">
        <v>342</v>
      </c>
      <c r="G196" s="242"/>
      <c r="H196" s="242"/>
      <c r="I196" s="242"/>
      <c r="J196" s="158" t="s">
        <v>185</v>
      </c>
      <c r="K196" s="159">
        <v>4.5199999999999996</v>
      </c>
      <c r="L196" s="243">
        <v>0</v>
      </c>
      <c r="M196" s="243"/>
      <c r="N196" s="244">
        <f t="shared" si="25"/>
        <v>0</v>
      </c>
      <c r="O196" s="244"/>
      <c r="P196" s="244"/>
      <c r="Q196" s="244"/>
      <c r="R196" s="130"/>
      <c r="T196" s="160" t="s">
        <v>5</v>
      </c>
      <c r="U196" s="43" t="s">
        <v>43</v>
      </c>
      <c r="V196" s="35"/>
      <c r="W196" s="161">
        <f t="shared" si="26"/>
        <v>0</v>
      </c>
      <c r="X196" s="161">
        <v>0</v>
      </c>
      <c r="Y196" s="161">
        <f t="shared" si="27"/>
        <v>0</v>
      </c>
      <c r="Z196" s="161">
        <v>0.13100000000000001</v>
      </c>
      <c r="AA196" s="162">
        <f t="shared" si="28"/>
        <v>0.59211999999999998</v>
      </c>
      <c r="AR196" s="17" t="s">
        <v>168</v>
      </c>
      <c r="AT196" s="17" t="s">
        <v>164</v>
      </c>
      <c r="AU196" s="17" t="s">
        <v>101</v>
      </c>
      <c r="AY196" s="17" t="s">
        <v>163</v>
      </c>
      <c r="BE196" s="101">
        <f t="shared" si="29"/>
        <v>0</v>
      </c>
      <c r="BF196" s="101">
        <f t="shared" si="30"/>
        <v>0</v>
      </c>
      <c r="BG196" s="101">
        <f t="shared" si="31"/>
        <v>0</v>
      </c>
      <c r="BH196" s="101">
        <f t="shared" si="32"/>
        <v>0</v>
      </c>
      <c r="BI196" s="101">
        <f t="shared" si="33"/>
        <v>0</v>
      </c>
      <c r="BJ196" s="17" t="s">
        <v>9</v>
      </c>
      <c r="BK196" s="101">
        <f t="shared" si="34"/>
        <v>0</v>
      </c>
      <c r="BL196" s="17" t="s">
        <v>168</v>
      </c>
      <c r="BM196" s="17" t="s">
        <v>343</v>
      </c>
    </row>
    <row r="197" spans="2:65" s="1" customFormat="1" ht="31.5" customHeight="1">
      <c r="B197" s="127"/>
      <c r="C197" s="156" t="s">
        <v>344</v>
      </c>
      <c r="D197" s="156" t="s">
        <v>164</v>
      </c>
      <c r="E197" s="157" t="s">
        <v>345</v>
      </c>
      <c r="F197" s="242" t="s">
        <v>346</v>
      </c>
      <c r="G197" s="242"/>
      <c r="H197" s="242"/>
      <c r="I197" s="242"/>
      <c r="J197" s="158" t="s">
        <v>167</v>
      </c>
      <c r="K197" s="159">
        <v>4.8029999999999999</v>
      </c>
      <c r="L197" s="243">
        <v>0</v>
      </c>
      <c r="M197" s="243"/>
      <c r="N197" s="244">
        <f t="shared" si="25"/>
        <v>0</v>
      </c>
      <c r="O197" s="244"/>
      <c r="P197" s="244"/>
      <c r="Q197" s="244"/>
      <c r="R197" s="130"/>
      <c r="T197" s="160" t="s">
        <v>5</v>
      </c>
      <c r="U197" s="43" t="s">
        <v>43</v>
      </c>
      <c r="V197" s="35"/>
      <c r="W197" s="161">
        <f t="shared" si="26"/>
        <v>0</v>
      </c>
      <c r="X197" s="161">
        <v>0</v>
      </c>
      <c r="Y197" s="161">
        <f t="shared" si="27"/>
        <v>0</v>
      </c>
      <c r="Z197" s="161">
        <v>1.8</v>
      </c>
      <c r="AA197" s="162">
        <f t="shared" si="28"/>
        <v>8.6454000000000004</v>
      </c>
      <c r="AR197" s="17" t="s">
        <v>168</v>
      </c>
      <c r="AT197" s="17" t="s">
        <v>164</v>
      </c>
      <c r="AU197" s="17" t="s">
        <v>101</v>
      </c>
      <c r="AY197" s="17" t="s">
        <v>163</v>
      </c>
      <c r="BE197" s="101">
        <f t="shared" si="29"/>
        <v>0</v>
      </c>
      <c r="BF197" s="101">
        <f t="shared" si="30"/>
        <v>0</v>
      </c>
      <c r="BG197" s="101">
        <f t="shared" si="31"/>
        <v>0</v>
      </c>
      <c r="BH197" s="101">
        <f t="shared" si="32"/>
        <v>0</v>
      </c>
      <c r="BI197" s="101">
        <f t="shared" si="33"/>
        <v>0</v>
      </c>
      <c r="BJ197" s="17" t="s">
        <v>9</v>
      </c>
      <c r="BK197" s="101">
        <f t="shared" si="34"/>
        <v>0</v>
      </c>
      <c r="BL197" s="17" t="s">
        <v>168</v>
      </c>
      <c r="BM197" s="17" t="s">
        <v>347</v>
      </c>
    </row>
    <row r="198" spans="2:65" s="1" customFormat="1" ht="31.5" customHeight="1">
      <c r="B198" s="127"/>
      <c r="C198" s="156" t="s">
        <v>348</v>
      </c>
      <c r="D198" s="156" t="s">
        <v>164</v>
      </c>
      <c r="E198" s="157" t="s">
        <v>349</v>
      </c>
      <c r="F198" s="242" t="s">
        <v>350</v>
      </c>
      <c r="G198" s="242"/>
      <c r="H198" s="242"/>
      <c r="I198" s="242"/>
      <c r="J198" s="158" t="s">
        <v>167</v>
      </c>
      <c r="K198" s="159">
        <v>0.34499999999999997</v>
      </c>
      <c r="L198" s="243">
        <v>0</v>
      </c>
      <c r="M198" s="243"/>
      <c r="N198" s="244">
        <f t="shared" si="25"/>
        <v>0</v>
      </c>
      <c r="O198" s="244"/>
      <c r="P198" s="244"/>
      <c r="Q198" s="244"/>
      <c r="R198" s="130"/>
      <c r="T198" s="160" t="s">
        <v>5</v>
      </c>
      <c r="U198" s="43" t="s">
        <v>43</v>
      </c>
      <c r="V198" s="35"/>
      <c r="W198" s="161">
        <f t="shared" si="26"/>
        <v>0</v>
      </c>
      <c r="X198" s="161">
        <v>0</v>
      </c>
      <c r="Y198" s="161">
        <f t="shared" si="27"/>
        <v>0</v>
      </c>
      <c r="Z198" s="161">
        <v>1.8</v>
      </c>
      <c r="AA198" s="162">
        <f t="shared" si="28"/>
        <v>0.621</v>
      </c>
      <c r="AR198" s="17" t="s">
        <v>168</v>
      </c>
      <c r="AT198" s="17" t="s">
        <v>164</v>
      </c>
      <c r="AU198" s="17" t="s">
        <v>101</v>
      </c>
      <c r="AY198" s="17" t="s">
        <v>163</v>
      </c>
      <c r="BE198" s="101">
        <f t="shared" si="29"/>
        <v>0</v>
      </c>
      <c r="BF198" s="101">
        <f t="shared" si="30"/>
        <v>0</v>
      </c>
      <c r="BG198" s="101">
        <f t="shared" si="31"/>
        <v>0</v>
      </c>
      <c r="BH198" s="101">
        <f t="shared" si="32"/>
        <v>0</v>
      </c>
      <c r="BI198" s="101">
        <f t="shared" si="33"/>
        <v>0</v>
      </c>
      <c r="BJ198" s="17" t="s">
        <v>9</v>
      </c>
      <c r="BK198" s="101">
        <f t="shared" si="34"/>
        <v>0</v>
      </c>
      <c r="BL198" s="17" t="s">
        <v>168</v>
      </c>
      <c r="BM198" s="17" t="s">
        <v>351</v>
      </c>
    </row>
    <row r="199" spans="2:65" s="1" customFormat="1" ht="31.5" customHeight="1">
      <c r="B199" s="127"/>
      <c r="C199" s="156" t="s">
        <v>352</v>
      </c>
      <c r="D199" s="156" t="s">
        <v>164</v>
      </c>
      <c r="E199" s="157" t="s">
        <v>353</v>
      </c>
      <c r="F199" s="242" t="s">
        <v>354</v>
      </c>
      <c r="G199" s="242"/>
      <c r="H199" s="242"/>
      <c r="I199" s="242"/>
      <c r="J199" s="158" t="s">
        <v>167</v>
      </c>
      <c r="K199" s="159">
        <v>6.7949999999999999</v>
      </c>
      <c r="L199" s="243">
        <v>0</v>
      </c>
      <c r="M199" s="243"/>
      <c r="N199" s="244">
        <f t="shared" si="25"/>
        <v>0</v>
      </c>
      <c r="O199" s="244"/>
      <c r="P199" s="244"/>
      <c r="Q199" s="244"/>
      <c r="R199" s="130"/>
      <c r="T199" s="160" t="s">
        <v>5</v>
      </c>
      <c r="U199" s="43" t="s">
        <v>43</v>
      </c>
      <c r="V199" s="35"/>
      <c r="W199" s="161">
        <f t="shared" si="26"/>
        <v>0</v>
      </c>
      <c r="X199" s="161">
        <v>0</v>
      </c>
      <c r="Y199" s="161">
        <f t="shared" si="27"/>
        <v>0</v>
      </c>
      <c r="Z199" s="161">
        <v>1.8</v>
      </c>
      <c r="AA199" s="162">
        <f t="shared" si="28"/>
        <v>12.231</v>
      </c>
      <c r="AR199" s="17" t="s">
        <v>168</v>
      </c>
      <c r="AT199" s="17" t="s">
        <v>164</v>
      </c>
      <c r="AU199" s="17" t="s">
        <v>101</v>
      </c>
      <c r="AY199" s="17" t="s">
        <v>163</v>
      </c>
      <c r="BE199" s="101">
        <f t="shared" si="29"/>
        <v>0</v>
      </c>
      <c r="BF199" s="101">
        <f t="shared" si="30"/>
        <v>0</v>
      </c>
      <c r="BG199" s="101">
        <f t="shared" si="31"/>
        <v>0</v>
      </c>
      <c r="BH199" s="101">
        <f t="shared" si="32"/>
        <v>0</v>
      </c>
      <c r="BI199" s="101">
        <f t="shared" si="33"/>
        <v>0</v>
      </c>
      <c r="BJ199" s="17" t="s">
        <v>9</v>
      </c>
      <c r="BK199" s="101">
        <f t="shared" si="34"/>
        <v>0</v>
      </c>
      <c r="BL199" s="17" t="s">
        <v>168</v>
      </c>
      <c r="BM199" s="17" t="s">
        <v>355</v>
      </c>
    </row>
    <row r="200" spans="2:65" s="1" customFormat="1" ht="31.5" customHeight="1">
      <c r="B200" s="127"/>
      <c r="C200" s="156" t="s">
        <v>356</v>
      </c>
      <c r="D200" s="156" t="s">
        <v>164</v>
      </c>
      <c r="E200" s="157" t="s">
        <v>357</v>
      </c>
      <c r="F200" s="242" t="s">
        <v>358</v>
      </c>
      <c r="G200" s="242"/>
      <c r="H200" s="242"/>
      <c r="I200" s="242"/>
      <c r="J200" s="158" t="s">
        <v>185</v>
      </c>
      <c r="K200" s="159">
        <v>21.45</v>
      </c>
      <c r="L200" s="243">
        <v>0</v>
      </c>
      <c r="M200" s="243"/>
      <c r="N200" s="244">
        <f t="shared" si="25"/>
        <v>0</v>
      </c>
      <c r="O200" s="244"/>
      <c r="P200" s="244"/>
      <c r="Q200" s="244"/>
      <c r="R200" s="130"/>
      <c r="T200" s="160" t="s">
        <v>5</v>
      </c>
      <c r="U200" s="43" t="s">
        <v>43</v>
      </c>
      <c r="V200" s="35"/>
      <c r="W200" s="161">
        <f t="shared" si="26"/>
        <v>0</v>
      </c>
      <c r="X200" s="161">
        <v>0</v>
      </c>
      <c r="Y200" s="161">
        <f t="shared" si="27"/>
        <v>0</v>
      </c>
      <c r="Z200" s="161">
        <v>5.7000000000000002E-2</v>
      </c>
      <c r="AA200" s="162">
        <f t="shared" si="28"/>
        <v>1.22265</v>
      </c>
      <c r="AR200" s="17" t="s">
        <v>168</v>
      </c>
      <c r="AT200" s="17" t="s">
        <v>164</v>
      </c>
      <c r="AU200" s="17" t="s">
        <v>101</v>
      </c>
      <c r="AY200" s="17" t="s">
        <v>163</v>
      </c>
      <c r="BE200" s="101">
        <f t="shared" si="29"/>
        <v>0</v>
      </c>
      <c r="BF200" s="101">
        <f t="shared" si="30"/>
        <v>0</v>
      </c>
      <c r="BG200" s="101">
        <f t="shared" si="31"/>
        <v>0</v>
      </c>
      <c r="BH200" s="101">
        <f t="shared" si="32"/>
        <v>0</v>
      </c>
      <c r="BI200" s="101">
        <f t="shared" si="33"/>
        <v>0</v>
      </c>
      <c r="BJ200" s="17" t="s">
        <v>9</v>
      </c>
      <c r="BK200" s="101">
        <f t="shared" si="34"/>
        <v>0</v>
      </c>
      <c r="BL200" s="17" t="s">
        <v>168</v>
      </c>
      <c r="BM200" s="17" t="s">
        <v>359</v>
      </c>
    </row>
    <row r="201" spans="2:65" s="9" customFormat="1" ht="29.85" customHeight="1">
      <c r="B201" s="145"/>
      <c r="C201" s="146"/>
      <c r="D201" s="155" t="s">
        <v>121</v>
      </c>
      <c r="E201" s="155"/>
      <c r="F201" s="155"/>
      <c r="G201" s="155"/>
      <c r="H201" s="155"/>
      <c r="I201" s="155"/>
      <c r="J201" s="155"/>
      <c r="K201" s="155"/>
      <c r="L201" s="155"/>
      <c r="M201" s="155"/>
      <c r="N201" s="254">
        <f>BK201</f>
        <v>0</v>
      </c>
      <c r="O201" s="255"/>
      <c r="P201" s="255"/>
      <c r="Q201" s="255"/>
      <c r="R201" s="148"/>
      <c r="T201" s="149"/>
      <c r="U201" s="146"/>
      <c r="V201" s="146"/>
      <c r="W201" s="150">
        <f>SUM(W202:W205)</f>
        <v>0</v>
      </c>
      <c r="X201" s="146"/>
      <c r="Y201" s="150">
        <f>SUM(Y202:Y205)</f>
        <v>0</v>
      </c>
      <c r="Z201" s="146"/>
      <c r="AA201" s="151">
        <f>SUM(AA202:AA205)</f>
        <v>0</v>
      </c>
      <c r="AR201" s="152" t="s">
        <v>9</v>
      </c>
      <c r="AT201" s="153" t="s">
        <v>77</v>
      </c>
      <c r="AU201" s="153" t="s">
        <v>9</v>
      </c>
      <c r="AY201" s="152" t="s">
        <v>163</v>
      </c>
      <c r="BK201" s="154">
        <f>SUM(BK202:BK205)</f>
        <v>0</v>
      </c>
    </row>
    <row r="202" spans="2:65" s="1" customFormat="1" ht="44.25" customHeight="1">
      <c r="B202" s="127"/>
      <c r="C202" s="156" t="s">
        <v>360</v>
      </c>
      <c r="D202" s="156" t="s">
        <v>164</v>
      </c>
      <c r="E202" s="157" t="s">
        <v>361</v>
      </c>
      <c r="F202" s="242" t="s">
        <v>362</v>
      </c>
      <c r="G202" s="242"/>
      <c r="H202" s="242"/>
      <c r="I202" s="242"/>
      <c r="J202" s="158" t="s">
        <v>180</v>
      </c>
      <c r="K202" s="159">
        <v>27.68</v>
      </c>
      <c r="L202" s="243">
        <v>0</v>
      </c>
      <c r="M202" s="243"/>
      <c r="N202" s="244">
        <f>ROUND(L202*K202,0)</f>
        <v>0</v>
      </c>
      <c r="O202" s="244"/>
      <c r="P202" s="244"/>
      <c r="Q202" s="244"/>
      <c r="R202" s="130"/>
      <c r="T202" s="160" t="s">
        <v>5</v>
      </c>
      <c r="U202" s="43" t="s">
        <v>43</v>
      </c>
      <c r="V202" s="35"/>
      <c r="W202" s="161">
        <f>V202*K202</f>
        <v>0</v>
      </c>
      <c r="X202" s="161">
        <v>0</v>
      </c>
      <c r="Y202" s="161">
        <f>X202*K202</f>
        <v>0</v>
      </c>
      <c r="Z202" s="161">
        <v>0</v>
      </c>
      <c r="AA202" s="162">
        <f>Z202*K202</f>
        <v>0</v>
      </c>
      <c r="AR202" s="17" t="s">
        <v>168</v>
      </c>
      <c r="AT202" s="17" t="s">
        <v>164</v>
      </c>
      <c r="AU202" s="17" t="s">
        <v>101</v>
      </c>
      <c r="AY202" s="17" t="s">
        <v>163</v>
      </c>
      <c r="BE202" s="101">
        <f>IF(U202="základní",N202,0)</f>
        <v>0</v>
      </c>
      <c r="BF202" s="101">
        <f>IF(U202="snížená",N202,0)</f>
        <v>0</v>
      </c>
      <c r="BG202" s="101">
        <f>IF(U202="zákl. přenesená",N202,0)</f>
        <v>0</v>
      </c>
      <c r="BH202" s="101">
        <f>IF(U202="sníž. přenesená",N202,0)</f>
        <v>0</v>
      </c>
      <c r="BI202" s="101">
        <f>IF(U202="nulová",N202,0)</f>
        <v>0</v>
      </c>
      <c r="BJ202" s="17" t="s">
        <v>9</v>
      </c>
      <c r="BK202" s="101">
        <f>ROUND(L202*K202,0)</f>
        <v>0</v>
      </c>
      <c r="BL202" s="17" t="s">
        <v>168</v>
      </c>
      <c r="BM202" s="17" t="s">
        <v>363</v>
      </c>
    </row>
    <row r="203" spans="2:65" s="1" customFormat="1" ht="31.5" customHeight="1">
      <c r="B203" s="127"/>
      <c r="C203" s="156" t="s">
        <v>364</v>
      </c>
      <c r="D203" s="156" t="s">
        <v>164</v>
      </c>
      <c r="E203" s="157" t="s">
        <v>365</v>
      </c>
      <c r="F203" s="242" t="s">
        <v>366</v>
      </c>
      <c r="G203" s="242"/>
      <c r="H203" s="242"/>
      <c r="I203" s="242"/>
      <c r="J203" s="158" t="s">
        <v>180</v>
      </c>
      <c r="K203" s="159">
        <v>27.68</v>
      </c>
      <c r="L203" s="243">
        <v>0</v>
      </c>
      <c r="M203" s="243"/>
      <c r="N203" s="244">
        <f>ROUND(L203*K203,0)</f>
        <v>0</v>
      </c>
      <c r="O203" s="244"/>
      <c r="P203" s="244"/>
      <c r="Q203" s="244"/>
      <c r="R203" s="130"/>
      <c r="T203" s="160" t="s">
        <v>5</v>
      </c>
      <c r="U203" s="43" t="s">
        <v>43</v>
      </c>
      <c r="V203" s="35"/>
      <c r="W203" s="161">
        <f>V203*K203</f>
        <v>0</v>
      </c>
      <c r="X203" s="161">
        <v>0</v>
      </c>
      <c r="Y203" s="161">
        <f>X203*K203</f>
        <v>0</v>
      </c>
      <c r="Z203" s="161">
        <v>0</v>
      </c>
      <c r="AA203" s="162">
        <f>Z203*K203</f>
        <v>0</v>
      </c>
      <c r="AR203" s="17" t="s">
        <v>168</v>
      </c>
      <c r="AT203" s="17" t="s">
        <v>164</v>
      </c>
      <c r="AU203" s="17" t="s">
        <v>101</v>
      </c>
      <c r="AY203" s="17" t="s">
        <v>163</v>
      </c>
      <c r="BE203" s="101">
        <f>IF(U203="základní",N203,0)</f>
        <v>0</v>
      </c>
      <c r="BF203" s="101">
        <f>IF(U203="snížená",N203,0)</f>
        <v>0</v>
      </c>
      <c r="BG203" s="101">
        <f>IF(U203="zákl. přenesená",N203,0)</f>
        <v>0</v>
      </c>
      <c r="BH203" s="101">
        <f>IF(U203="sníž. přenesená",N203,0)</f>
        <v>0</v>
      </c>
      <c r="BI203" s="101">
        <f>IF(U203="nulová",N203,0)</f>
        <v>0</v>
      </c>
      <c r="BJ203" s="17" t="s">
        <v>9</v>
      </c>
      <c r="BK203" s="101">
        <f>ROUND(L203*K203,0)</f>
        <v>0</v>
      </c>
      <c r="BL203" s="17" t="s">
        <v>168</v>
      </c>
      <c r="BM203" s="17" t="s">
        <v>367</v>
      </c>
    </row>
    <row r="204" spans="2:65" s="1" customFormat="1" ht="31.5" customHeight="1">
      <c r="B204" s="127"/>
      <c r="C204" s="156" t="s">
        <v>368</v>
      </c>
      <c r="D204" s="156" t="s">
        <v>164</v>
      </c>
      <c r="E204" s="157" t="s">
        <v>369</v>
      </c>
      <c r="F204" s="242" t="s">
        <v>370</v>
      </c>
      <c r="G204" s="242"/>
      <c r="H204" s="242"/>
      <c r="I204" s="242"/>
      <c r="J204" s="158" t="s">
        <v>180</v>
      </c>
      <c r="K204" s="159">
        <v>387.52</v>
      </c>
      <c r="L204" s="243">
        <v>0</v>
      </c>
      <c r="M204" s="243"/>
      <c r="N204" s="244">
        <f>ROUND(L204*K204,0)</f>
        <v>0</v>
      </c>
      <c r="O204" s="244"/>
      <c r="P204" s="244"/>
      <c r="Q204" s="244"/>
      <c r="R204" s="130"/>
      <c r="T204" s="160" t="s">
        <v>5</v>
      </c>
      <c r="U204" s="43" t="s">
        <v>43</v>
      </c>
      <c r="V204" s="35"/>
      <c r="W204" s="161">
        <f>V204*K204</f>
        <v>0</v>
      </c>
      <c r="X204" s="161">
        <v>0</v>
      </c>
      <c r="Y204" s="161">
        <f>X204*K204</f>
        <v>0</v>
      </c>
      <c r="Z204" s="161">
        <v>0</v>
      </c>
      <c r="AA204" s="162">
        <f>Z204*K204</f>
        <v>0</v>
      </c>
      <c r="AR204" s="17" t="s">
        <v>168</v>
      </c>
      <c r="AT204" s="17" t="s">
        <v>164</v>
      </c>
      <c r="AU204" s="17" t="s">
        <v>101</v>
      </c>
      <c r="AY204" s="17" t="s">
        <v>163</v>
      </c>
      <c r="BE204" s="101">
        <f>IF(U204="základní",N204,0)</f>
        <v>0</v>
      </c>
      <c r="BF204" s="101">
        <f>IF(U204="snížená",N204,0)</f>
        <v>0</v>
      </c>
      <c r="BG204" s="101">
        <f>IF(U204="zákl. přenesená",N204,0)</f>
        <v>0</v>
      </c>
      <c r="BH204" s="101">
        <f>IF(U204="sníž. přenesená",N204,0)</f>
        <v>0</v>
      </c>
      <c r="BI204" s="101">
        <f>IF(U204="nulová",N204,0)</f>
        <v>0</v>
      </c>
      <c r="BJ204" s="17" t="s">
        <v>9</v>
      </c>
      <c r="BK204" s="101">
        <f>ROUND(L204*K204,0)</f>
        <v>0</v>
      </c>
      <c r="BL204" s="17" t="s">
        <v>168</v>
      </c>
      <c r="BM204" s="17" t="s">
        <v>371</v>
      </c>
    </row>
    <row r="205" spans="2:65" s="1" customFormat="1" ht="31.5" customHeight="1">
      <c r="B205" s="127"/>
      <c r="C205" s="156" t="s">
        <v>372</v>
      </c>
      <c r="D205" s="156" t="s">
        <v>164</v>
      </c>
      <c r="E205" s="157" t="s">
        <v>373</v>
      </c>
      <c r="F205" s="242" t="s">
        <v>374</v>
      </c>
      <c r="G205" s="242"/>
      <c r="H205" s="242"/>
      <c r="I205" s="242"/>
      <c r="J205" s="158" t="s">
        <v>180</v>
      </c>
      <c r="K205" s="159">
        <v>27.68</v>
      </c>
      <c r="L205" s="243">
        <v>0</v>
      </c>
      <c r="M205" s="243"/>
      <c r="N205" s="244">
        <f>ROUND(L205*K205,0)</f>
        <v>0</v>
      </c>
      <c r="O205" s="244"/>
      <c r="P205" s="244"/>
      <c r="Q205" s="244"/>
      <c r="R205" s="130"/>
      <c r="T205" s="160" t="s">
        <v>5</v>
      </c>
      <c r="U205" s="43" t="s">
        <v>43</v>
      </c>
      <c r="V205" s="35"/>
      <c r="W205" s="161">
        <f>V205*K205</f>
        <v>0</v>
      </c>
      <c r="X205" s="161">
        <v>0</v>
      </c>
      <c r="Y205" s="161">
        <f>X205*K205</f>
        <v>0</v>
      </c>
      <c r="Z205" s="161">
        <v>0</v>
      </c>
      <c r="AA205" s="162">
        <f>Z205*K205</f>
        <v>0</v>
      </c>
      <c r="AR205" s="17" t="s">
        <v>168</v>
      </c>
      <c r="AT205" s="17" t="s">
        <v>164</v>
      </c>
      <c r="AU205" s="17" t="s">
        <v>101</v>
      </c>
      <c r="AY205" s="17" t="s">
        <v>163</v>
      </c>
      <c r="BE205" s="101">
        <f>IF(U205="základní",N205,0)</f>
        <v>0</v>
      </c>
      <c r="BF205" s="101">
        <f>IF(U205="snížená",N205,0)</f>
        <v>0</v>
      </c>
      <c r="BG205" s="101">
        <f>IF(U205="zákl. přenesená",N205,0)</f>
        <v>0</v>
      </c>
      <c r="BH205" s="101">
        <f>IF(U205="sníž. přenesená",N205,0)</f>
        <v>0</v>
      </c>
      <c r="BI205" s="101">
        <f>IF(U205="nulová",N205,0)</f>
        <v>0</v>
      </c>
      <c r="BJ205" s="17" t="s">
        <v>9</v>
      </c>
      <c r="BK205" s="101">
        <f>ROUND(L205*K205,0)</f>
        <v>0</v>
      </c>
      <c r="BL205" s="17" t="s">
        <v>168</v>
      </c>
      <c r="BM205" s="17" t="s">
        <v>375</v>
      </c>
    </row>
    <row r="206" spans="2:65" s="9" customFormat="1" ht="29.85" customHeight="1">
      <c r="B206" s="145"/>
      <c r="C206" s="146"/>
      <c r="D206" s="155" t="s">
        <v>122</v>
      </c>
      <c r="E206" s="155"/>
      <c r="F206" s="155"/>
      <c r="G206" s="155"/>
      <c r="H206" s="155"/>
      <c r="I206" s="155"/>
      <c r="J206" s="155"/>
      <c r="K206" s="155"/>
      <c r="L206" s="155"/>
      <c r="M206" s="155"/>
      <c r="N206" s="254">
        <f>BK206</f>
        <v>0</v>
      </c>
      <c r="O206" s="255"/>
      <c r="P206" s="255"/>
      <c r="Q206" s="255"/>
      <c r="R206" s="148"/>
      <c r="T206" s="149"/>
      <c r="U206" s="146"/>
      <c r="V206" s="146"/>
      <c r="W206" s="150">
        <f>W207</f>
        <v>0</v>
      </c>
      <c r="X206" s="146"/>
      <c r="Y206" s="150">
        <f>Y207</f>
        <v>0</v>
      </c>
      <c r="Z206" s="146"/>
      <c r="AA206" s="151">
        <f>AA207</f>
        <v>0</v>
      </c>
      <c r="AR206" s="152" t="s">
        <v>9</v>
      </c>
      <c r="AT206" s="153" t="s">
        <v>77</v>
      </c>
      <c r="AU206" s="153" t="s">
        <v>9</v>
      </c>
      <c r="AY206" s="152" t="s">
        <v>163</v>
      </c>
      <c r="BK206" s="154">
        <f>BK207</f>
        <v>0</v>
      </c>
    </row>
    <row r="207" spans="2:65" s="1" customFormat="1" ht="22.5" customHeight="1">
      <c r="B207" s="127"/>
      <c r="C207" s="156" t="s">
        <v>376</v>
      </c>
      <c r="D207" s="156" t="s">
        <v>164</v>
      </c>
      <c r="E207" s="157" t="s">
        <v>377</v>
      </c>
      <c r="F207" s="242" t="s">
        <v>378</v>
      </c>
      <c r="G207" s="242"/>
      <c r="H207" s="242"/>
      <c r="I207" s="242"/>
      <c r="J207" s="158" t="s">
        <v>180</v>
      </c>
      <c r="K207" s="159">
        <v>69.131</v>
      </c>
      <c r="L207" s="243">
        <v>0</v>
      </c>
      <c r="M207" s="243"/>
      <c r="N207" s="244">
        <f>ROUND(L207*K207,0)</f>
        <v>0</v>
      </c>
      <c r="O207" s="244"/>
      <c r="P207" s="244"/>
      <c r="Q207" s="244"/>
      <c r="R207" s="130"/>
      <c r="T207" s="160" t="s">
        <v>5</v>
      </c>
      <c r="U207" s="43" t="s">
        <v>43</v>
      </c>
      <c r="V207" s="35"/>
      <c r="W207" s="161">
        <f>V207*K207</f>
        <v>0</v>
      </c>
      <c r="X207" s="161">
        <v>0</v>
      </c>
      <c r="Y207" s="161">
        <f>X207*K207</f>
        <v>0</v>
      </c>
      <c r="Z207" s="161">
        <v>0</v>
      </c>
      <c r="AA207" s="162">
        <f>Z207*K207</f>
        <v>0</v>
      </c>
      <c r="AR207" s="17" t="s">
        <v>168</v>
      </c>
      <c r="AT207" s="17" t="s">
        <v>164</v>
      </c>
      <c r="AU207" s="17" t="s">
        <v>101</v>
      </c>
      <c r="AY207" s="17" t="s">
        <v>163</v>
      </c>
      <c r="BE207" s="101">
        <f>IF(U207="základní",N207,0)</f>
        <v>0</v>
      </c>
      <c r="BF207" s="101">
        <f>IF(U207="snížená",N207,0)</f>
        <v>0</v>
      </c>
      <c r="BG207" s="101">
        <f>IF(U207="zákl. přenesená",N207,0)</f>
        <v>0</v>
      </c>
      <c r="BH207" s="101">
        <f>IF(U207="sníž. přenesená",N207,0)</f>
        <v>0</v>
      </c>
      <c r="BI207" s="101">
        <f>IF(U207="nulová",N207,0)</f>
        <v>0</v>
      </c>
      <c r="BJ207" s="17" t="s">
        <v>9</v>
      </c>
      <c r="BK207" s="101">
        <f>ROUND(L207*K207,0)</f>
        <v>0</v>
      </c>
      <c r="BL207" s="17" t="s">
        <v>168</v>
      </c>
      <c r="BM207" s="17" t="s">
        <v>379</v>
      </c>
    </row>
    <row r="208" spans="2:65" s="9" customFormat="1" ht="37.35" customHeight="1">
      <c r="B208" s="145"/>
      <c r="C208" s="146"/>
      <c r="D208" s="147" t="s">
        <v>123</v>
      </c>
      <c r="E208" s="147"/>
      <c r="F208" s="147"/>
      <c r="G208" s="147"/>
      <c r="H208" s="147"/>
      <c r="I208" s="147"/>
      <c r="J208" s="147"/>
      <c r="K208" s="147"/>
      <c r="L208" s="147"/>
      <c r="M208" s="147"/>
      <c r="N208" s="256">
        <f>BK208</f>
        <v>0</v>
      </c>
      <c r="O208" s="257"/>
      <c r="P208" s="257"/>
      <c r="Q208" s="257"/>
      <c r="R208" s="148"/>
      <c r="T208" s="149"/>
      <c r="U208" s="146"/>
      <c r="V208" s="146"/>
      <c r="W208" s="150">
        <f>W209+W218+W220+W222+W225+W227+W236+W244+W247+W271+W281+W290+W299+W304</f>
        <v>0</v>
      </c>
      <c r="X208" s="146"/>
      <c r="Y208" s="150">
        <f>Y209+Y218+Y220+Y222+Y225+Y227+Y236+Y244+Y247+Y271+Y281+Y290+Y299+Y304</f>
        <v>5.9869898800000003</v>
      </c>
      <c r="Z208" s="146"/>
      <c r="AA208" s="151">
        <f>AA209+AA218+AA220+AA222+AA225+AA227+AA236+AA244+AA247+AA271+AA281+AA290+AA299+AA304</f>
        <v>1.536502</v>
      </c>
      <c r="AR208" s="152" t="s">
        <v>101</v>
      </c>
      <c r="AT208" s="153" t="s">
        <v>77</v>
      </c>
      <c r="AU208" s="153" t="s">
        <v>78</v>
      </c>
      <c r="AY208" s="152" t="s">
        <v>163</v>
      </c>
      <c r="BK208" s="154">
        <f>BK209+BK218+BK220+BK222+BK225+BK227+BK236+BK244+BK247+BK271+BK281+BK290+BK299+BK304</f>
        <v>0</v>
      </c>
    </row>
    <row r="209" spans="2:65" s="9" customFormat="1" ht="19.899999999999999" customHeight="1">
      <c r="B209" s="145"/>
      <c r="C209" s="146"/>
      <c r="D209" s="155" t="s">
        <v>124</v>
      </c>
      <c r="E209" s="155"/>
      <c r="F209" s="155"/>
      <c r="G209" s="155"/>
      <c r="H209" s="155"/>
      <c r="I209" s="155"/>
      <c r="J209" s="155"/>
      <c r="K209" s="155"/>
      <c r="L209" s="155"/>
      <c r="M209" s="155"/>
      <c r="N209" s="252">
        <f>BK209</f>
        <v>0</v>
      </c>
      <c r="O209" s="253"/>
      <c r="P209" s="253"/>
      <c r="Q209" s="253"/>
      <c r="R209" s="148"/>
      <c r="T209" s="149"/>
      <c r="U209" s="146"/>
      <c r="V209" s="146"/>
      <c r="W209" s="150">
        <f>SUM(W210:W217)</f>
        <v>0</v>
      </c>
      <c r="X209" s="146"/>
      <c r="Y209" s="150">
        <f>SUM(Y210:Y217)</f>
        <v>1.2615980000000002</v>
      </c>
      <c r="Z209" s="146"/>
      <c r="AA209" s="151">
        <f>SUM(AA210:AA217)</f>
        <v>0</v>
      </c>
      <c r="AR209" s="152" t="s">
        <v>101</v>
      </c>
      <c r="AT209" s="153" t="s">
        <v>77</v>
      </c>
      <c r="AU209" s="153" t="s">
        <v>9</v>
      </c>
      <c r="AY209" s="152" t="s">
        <v>163</v>
      </c>
      <c r="BK209" s="154">
        <f>SUM(BK210:BK217)</f>
        <v>0</v>
      </c>
    </row>
    <row r="210" spans="2:65" s="1" customFormat="1" ht="31.5" customHeight="1">
      <c r="B210" s="127"/>
      <c r="C210" s="156" t="s">
        <v>380</v>
      </c>
      <c r="D210" s="156" t="s">
        <v>164</v>
      </c>
      <c r="E210" s="157" t="s">
        <v>381</v>
      </c>
      <c r="F210" s="242" t="s">
        <v>382</v>
      </c>
      <c r="G210" s="242"/>
      <c r="H210" s="242"/>
      <c r="I210" s="242"/>
      <c r="J210" s="158" t="s">
        <v>185</v>
      </c>
      <c r="K210" s="159">
        <v>292.41000000000003</v>
      </c>
      <c r="L210" s="243">
        <v>0</v>
      </c>
      <c r="M210" s="243"/>
      <c r="N210" s="244">
        <f t="shared" ref="N210:N217" si="35">ROUND(L210*K210,0)</f>
        <v>0</v>
      </c>
      <c r="O210" s="244"/>
      <c r="P210" s="244"/>
      <c r="Q210" s="244"/>
      <c r="R210" s="130"/>
      <c r="T210" s="160" t="s">
        <v>5</v>
      </c>
      <c r="U210" s="43" t="s">
        <v>43</v>
      </c>
      <c r="V210" s="35"/>
      <c r="W210" s="161">
        <f t="shared" ref="W210:W217" si="36">V210*K210</f>
        <v>0</v>
      </c>
      <c r="X210" s="161">
        <v>0</v>
      </c>
      <c r="Y210" s="161">
        <f t="shared" ref="Y210:Y217" si="37">X210*K210</f>
        <v>0</v>
      </c>
      <c r="Z210" s="161">
        <v>0</v>
      </c>
      <c r="AA210" s="162">
        <f t="shared" ref="AA210:AA217" si="38">Z210*K210</f>
        <v>0</v>
      </c>
      <c r="AR210" s="17" t="s">
        <v>228</v>
      </c>
      <c r="AT210" s="17" t="s">
        <v>164</v>
      </c>
      <c r="AU210" s="17" t="s">
        <v>101</v>
      </c>
      <c r="AY210" s="17" t="s">
        <v>163</v>
      </c>
      <c r="BE210" s="101">
        <f t="shared" ref="BE210:BE217" si="39">IF(U210="základní",N210,0)</f>
        <v>0</v>
      </c>
      <c r="BF210" s="101">
        <f t="shared" ref="BF210:BF217" si="40">IF(U210="snížená",N210,0)</f>
        <v>0</v>
      </c>
      <c r="BG210" s="101">
        <f t="shared" ref="BG210:BG217" si="41">IF(U210="zákl. přenesená",N210,0)</f>
        <v>0</v>
      </c>
      <c r="BH210" s="101">
        <f t="shared" ref="BH210:BH217" si="42">IF(U210="sníž. přenesená",N210,0)</f>
        <v>0</v>
      </c>
      <c r="BI210" s="101">
        <f t="shared" ref="BI210:BI217" si="43">IF(U210="nulová",N210,0)</f>
        <v>0</v>
      </c>
      <c r="BJ210" s="17" t="s">
        <v>9</v>
      </c>
      <c r="BK210" s="101">
        <f t="shared" ref="BK210:BK217" si="44">ROUND(L210*K210,0)</f>
        <v>0</v>
      </c>
      <c r="BL210" s="17" t="s">
        <v>228</v>
      </c>
      <c r="BM210" s="17" t="s">
        <v>383</v>
      </c>
    </row>
    <row r="211" spans="2:65" s="1" customFormat="1" ht="31.5" customHeight="1">
      <c r="B211" s="127"/>
      <c r="C211" s="156" t="s">
        <v>384</v>
      </c>
      <c r="D211" s="156" t="s">
        <v>164</v>
      </c>
      <c r="E211" s="157" t="s">
        <v>385</v>
      </c>
      <c r="F211" s="242" t="s">
        <v>386</v>
      </c>
      <c r="G211" s="242"/>
      <c r="H211" s="242"/>
      <c r="I211" s="242"/>
      <c r="J211" s="158" t="s">
        <v>194</v>
      </c>
      <c r="K211" s="159">
        <v>96</v>
      </c>
      <c r="L211" s="243">
        <v>0</v>
      </c>
      <c r="M211" s="243"/>
      <c r="N211" s="244">
        <f t="shared" si="35"/>
        <v>0</v>
      </c>
      <c r="O211" s="244"/>
      <c r="P211" s="244"/>
      <c r="Q211" s="244"/>
      <c r="R211" s="130"/>
      <c r="T211" s="160" t="s">
        <v>5</v>
      </c>
      <c r="U211" s="43" t="s">
        <v>43</v>
      </c>
      <c r="V211" s="35"/>
      <c r="W211" s="161">
        <f t="shared" si="36"/>
        <v>0</v>
      </c>
      <c r="X211" s="161">
        <v>0</v>
      </c>
      <c r="Y211" s="161">
        <f t="shared" si="37"/>
        <v>0</v>
      </c>
      <c r="Z211" s="161">
        <v>0</v>
      </c>
      <c r="AA211" s="162">
        <f t="shared" si="38"/>
        <v>0</v>
      </c>
      <c r="AR211" s="17" t="s">
        <v>228</v>
      </c>
      <c r="AT211" s="17" t="s">
        <v>164</v>
      </c>
      <c r="AU211" s="17" t="s">
        <v>101</v>
      </c>
      <c r="AY211" s="17" t="s">
        <v>163</v>
      </c>
      <c r="BE211" s="101">
        <f t="shared" si="39"/>
        <v>0</v>
      </c>
      <c r="BF211" s="101">
        <f t="shared" si="40"/>
        <v>0</v>
      </c>
      <c r="BG211" s="101">
        <f t="shared" si="41"/>
        <v>0</v>
      </c>
      <c r="BH211" s="101">
        <f t="shared" si="42"/>
        <v>0</v>
      </c>
      <c r="BI211" s="101">
        <f t="shared" si="43"/>
        <v>0</v>
      </c>
      <c r="BJ211" s="17" t="s">
        <v>9</v>
      </c>
      <c r="BK211" s="101">
        <f t="shared" si="44"/>
        <v>0</v>
      </c>
      <c r="BL211" s="17" t="s">
        <v>228</v>
      </c>
      <c r="BM211" s="17" t="s">
        <v>387</v>
      </c>
    </row>
    <row r="212" spans="2:65" s="1" customFormat="1" ht="31.5" customHeight="1">
      <c r="B212" s="127"/>
      <c r="C212" s="156" t="s">
        <v>388</v>
      </c>
      <c r="D212" s="156" t="s">
        <v>164</v>
      </c>
      <c r="E212" s="157" t="s">
        <v>389</v>
      </c>
      <c r="F212" s="242" t="s">
        <v>390</v>
      </c>
      <c r="G212" s="242"/>
      <c r="H212" s="242"/>
      <c r="I212" s="242"/>
      <c r="J212" s="158" t="s">
        <v>185</v>
      </c>
      <c r="K212" s="159">
        <v>93.8</v>
      </c>
      <c r="L212" s="243">
        <v>0</v>
      </c>
      <c r="M212" s="243"/>
      <c r="N212" s="244">
        <f t="shared" si="35"/>
        <v>0</v>
      </c>
      <c r="O212" s="244"/>
      <c r="P212" s="244"/>
      <c r="Q212" s="244"/>
      <c r="R212" s="130"/>
      <c r="T212" s="160" t="s">
        <v>5</v>
      </c>
      <c r="U212" s="43" t="s">
        <v>43</v>
      </c>
      <c r="V212" s="35"/>
      <c r="W212" s="161">
        <f t="shared" si="36"/>
        <v>0</v>
      </c>
      <c r="X212" s="161">
        <v>4.6999999999999999E-4</v>
      </c>
      <c r="Y212" s="161">
        <f t="shared" si="37"/>
        <v>4.4086E-2</v>
      </c>
      <c r="Z212" s="161">
        <v>0</v>
      </c>
      <c r="AA212" s="162">
        <f t="shared" si="38"/>
        <v>0</v>
      </c>
      <c r="AR212" s="17" t="s">
        <v>168</v>
      </c>
      <c r="AT212" s="17" t="s">
        <v>164</v>
      </c>
      <c r="AU212" s="17" t="s">
        <v>101</v>
      </c>
      <c r="AY212" s="17" t="s">
        <v>163</v>
      </c>
      <c r="BE212" s="101">
        <f t="shared" si="39"/>
        <v>0</v>
      </c>
      <c r="BF212" s="101">
        <f t="shared" si="40"/>
        <v>0</v>
      </c>
      <c r="BG212" s="101">
        <f t="shared" si="41"/>
        <v>0</v>
      </c>
      <c r="BH212" s="101">
        <f t="shared" si="42"/>
        <v>0</v>
      </c>
      <c r="BI212" s="101">
        <f t="shared" si="43"/>
        <v>0</v>
      </c>
      <c r="BJ212" s="17" t="s">
        <v>9</v>
      </c>
      <c r="BK212" s="101">
        <f t="shared" si="44"/>
        <v>0</v>
      </c>
      <c r="BL212" s="17" t="s">
        <v>168</v>
      </c>
      <c r="BM212" s="17" t="s">
        <v>391</v>
      </c>
    </row>
    <row r="213" spans="2:65" s="1" customFormat="1" ht="31.5" customHeight="1">
      <c r="B213" s="127"/>
      <c r="C213" s="163" t="s">
        <v>392</v>
      </c>
      <c r="D213" s="163" t="s">
        <v>241</v>
      </c>
      <c r="E213" s="164" t="s">
        <v>393</v>
      </c>
      <c r="F213" s="245" t="s">
        <v>394</v>
      </c>
      <c r="G213" s="245"/>
      <c r="H213" s="245"/>
      <c r="I213" s="245"/>
      <c r="J213" s="165" t="s">
        <v>185</v>
      </c>
      <c r="K213" s="166">
        <v>95.665999999999997</v>
      </c>
      <c r="L213" s="246">
        <v>0</v>
      </c>
      <c r="M213" s="246"/>
      <c r="N213" s="247">
        <f t="shared" si="35"/>
        <v>0</v>
      </c>
      <c r="O213" s="244"/>
      <c r="P213" s="244"/>
      <c r="Q213" s="244"/>
      <c r="R213" s="130"/>
      <c r="T213" s="160" t="s">
        <v>5</v>
      </c>
      <c r="U213" s="43" t="s">
        <v>43</v>
      </c>
      <c r="V213" s="35"/>
      <c r="W213" s="161">
        <f t="shared" si="36"/>
        <v>0</v>
      </c>
      <c r="X213" s="161">
        <v>0</v>
      </c>
      <c r="Y213" s="161">
        <f t="shared" si="37"/>
        <v>0</v>
      </c>
      <c r="Z213" s="161">
        <v>0</v>
      </c>
      <c r="AA213" s="162">
        <f t="shared" si="38"/>
        <v>0</v>
      </c>
      <c r="AR213" s="17" t="s">
        <v>292</v>
      </c>
      <c r="AT213" s="17" t="s">
        <v>241</v>
      </c>
      <c r="AU213" s="17" t="s">
        <v>101</v>
      </c>
      <c r="AY213" s="17" t="s">
        <v>163</v>
      </c>
      <c r="BE213" s="101">
        <f t="shared" si="39"/>
        <v>0</v>
      </c>
      <c r="BF213" s="101">
        <f t="shared" si="40"/>
        <v>0</v>
      </c>
      <c r="BG213" s="101">
        <f t="shared" si="41"/>
        <v>0</v>
      </c>
      <c r="BH213" s="101">
        <f t="shared" si="42"/>
        <v>0</v>
      </c>
      <c r="BI213" s="101">
        <f t="shared" si="43"/>
        <v>0</v>
      </c>
      <c r="BJ213" s="17" t="s">
        <v>9</v>
      </c>
      <c r="BK213" s="101">
        <f t="shared" si="44"/>
        <v>0</v>
      </c>
      <c r="BL213" s="17" t="s">
        <v>228</v>
      </c>
      <c r="BM213" s="17" t="s">
        <v>395</v>
      </c>
    </row>
    <row r="214" spans="2:65" s="1" customFormat="1" ht="22.5" customHeight="1">
      <c r="B214" s="127"/>
      <c r="C214" s="163" t="s">
        <v>396</v>
      </c>
      <c r="D214" s="163" t="s">
        <v>241</v>
      </c>
      <c r="E214" s="164" t="s">
        <v>397</v>
      </c>
      <c r="F214" s="245" t="s">
        <v>398</v>
      </c>
      <c r="G214" s="245"/>
      <c r="H214" s="245"/>
      <c r="I214" s="245"/>
      <c r="J214" s="165" t="s">
        <v>194</v>
      </c>
      <c r="K214" s="166">
        <v>98</v>
      </c>
      <c r="L214" s="246">
        <v>0</v>
      </c>
      <c r="M214" s="246"/>
      <c r="N214" s="247">
        <f t="shared" si="35"/>
        <v>0</v>
      </c>
      <c r="O214" s="244"/>
      <c r="P214" s="244"/>
      <c r="Q214" s="244"/>
      <c r="R214" s="130"/>
      <c r="T214" s="160" t="s">
        <v>5</v>
      </c>
      <c r="U214" s="43" t="s">
        <v>43</v>
      </c>
      <c r="V214" s="35"/>
      <c r="W214" s="161">
        <f t="shared" si="36"/>
        <v>0</v>
      </c>
      <c r="X214" s="161">
        <v>2.0000000000000002E-5</v>
      </c>
      <c r="Y214" s="161">
        <f t="shared" si="37"/>
        <v>1.9600000000000004E-3</v>
      </c>
      <c r="Z214" s="161">
        <v>0</v>
      </c>
      <c r="AA214" s="162">
        <f t="shared" si="38"/>
        <v>0</v>
      </c>
      <c r="AR214" s="17" t="s">
        <v>292</v>
      </c>
      <c r="AT214" s="17" t="s">
        <v>241</v>
      </c>
      <c r="AU214" s="17" t="s">
        <v>101</v>
      </c>
      <c r="AY214" s="17" t="s">
        <v>163</v>
      </c>
      <c r="BE214" s="101">
        <f t="shared" si="39"/>
        <v>0</v>
      </c>
      <c r="BF214" s="101">
        <f t="shared" si="40"/>
        <v>0</v>
      </c>
      <c r="BG214" s="101">
        <f t="shared" si="41"/>
        <v>0</v>
      </c>
      <c r="BH214" s="101">
        <f t="shared" si="42"/>
        <v>0</v>
      </c>
      <c r="BI214" s="101">
        <f t="shared" si="43"/>
        <v>0</v>
      </c>
      <c r="BJ214" s="17" t="s">
        <v>9</v>
      </c>
      <c r="BK214" s="101">
        <f t="shared" si="44"/>
        <v>0</v>
      </c>
      <c r="BL214" s="17" t="s">
        <v>228</v>
      </c>
      <c r="BM214" s="17" t="s">
        <v>399</v>
      </c>
    </row>
    <row r="215" spans="2:65" s="1" customFormat="1" ht="22.5" customHeight="1">
      <c r="B215" s="127"/>
      <c r="C215" s="163" t="s">
        <v>400</v>
      </c>
      <c r="D215" s="163" t="s">
        <v>241</v>
      </c>
      <c r="E215" s="164" t="s">
        <v>401</v>
      </c>
      <c r="F215" s="245" t="s">
        <v>402</v>
      </c>
      <c r="G215" s="245"/>
      <c r="H215" s="245"/>
      <c r="I215" s="245"/>
      <c r="J215" s="165" t="s">
        <v>185</v>
      </c>
      <c r="K215" s="166">
        <v>101.29600000000001</v>
      </c>
      <c r="L215" s="246">
        <v>0</v>
      </c>
      <c r="M215" s="246"/>
      <c r="N215" s="247">
        <f t="shared" si="35"/>
        <v>0</v>
      </c>
      <c r="O215" s="244"/>
      <c r="P215" s="244"/>
      <c r="Q215" s="244"/>
      <c r="R215" s="130"/>
      <c r="T215" s="160" t="s">
        <v>5</v>
      </c>
      <c r="U215" s="43" t="s">
        <v>43</v>
      </c>
      <c r="V215" s="35"/>
      <c r="W215" s="161">
        <f t="shared" si="36"/>
        <v>0</v>
      </c>
      <c r="X215" s="161">
        <v>4.0000000000000001E-3</v>
      </c>
      <c r="Y215" s="161">
        <f t="shared" si="37"/>
        <v>0.40518400000000004</v>
      </c>
      <c r="Z215" s="161">
        <v>0</v>
      </c>
      <c r="AA215" s="162">
        <f t="shared" si="38"/>
        <v>0</v>
      </c>
      <c r="AR215" s="17" t="s">
        <v>196</v>
      </c>
      <c r="AT215" s="17" t="s">
        <v>241</v>
      </c>
      <c r="AU215" s="17" t="s">
        <v>101</v>
      </c>
      <c r="AY215" s="17" t="s">
        <v>163</v>
      </c>
      <c r="BE215" s="101">
        <f t="shared" si="39"/>
        <v>0</v>
      </c>
      <c r="BF215" s="101">
        <f t="shared" si="40"/>
        <v>0</v>
      </c>
      <c r="BG215" s="101">
        <f t="shared" si="41"/>
        <v>0</v>
      </c>
      <c r="BH215" s="101">
        <f t="shared" si="42"/>
        <v>0</v>
      </c>
      <c r="BI215" s="101">
        <f t="shared" si="43"/>
        <v>0</v>
      </c>
      <c r="BJ215" s="17" t="s">
        <v>9</v>
      </c>
      <c r="BK215" s="101">
        <f t="shared" si="44"/>
        <v>0</v>
      </c>
      <c r="BL215" s="17" t="s">
        <v>168</v>
      </c>
      <c r="BM215" s="17" t="s">
        <v>403</v>
      </c>
    </row>
    <row r="216" spans="2:65" s="1" customFormat="1" ht="22.5" customHeight="1">
      <c r="B216" s="127"/>
      <c r="C216" s="163" t="s">
        <v>404</v>
      </c>
      <c r="D216" s="163" t="s">
        <v>241</v>
      </c>
      <c r="E216" s="164" t="s">
        <v>405</v>
      </c>
      <c r="F216" s="245" t="s">
        <v>406</v>
      </c>
      <c r="G216" s="245"/>
      <c r="H216" s="245"/>
      <c r="I216" s="245"/>
      <c r="J216" s="165" t="s">
        <v>185</v>
      </c>
      <c r="K216" s="166">
        <v>101.29600000000001</v>
      </c>
      <c r="L216" s="246">
        <v>0</v>
      </c>
      <c r="M216" s="246"/>
      <c r="N216" s="247">
        <f t="shared" si="35"/>
        <v>0</v>
      </c>
      <c r="O216" s="244"/>
      <c r="P216" s="244"/>
      <c r="Q216" s="244"/>
      <c r="R216" s="130"/>
      <c r="T216" s="160" t="s">
        <v>5</v>
      </c>
      <c r="U216" s="43" t="s">
        <v>43</v>
      </c>
      <c r="V216" s="35"/>
      <c r="W216" s="161">
        <f t="shared" si="36"/>
        <v>0</v>
      </c>
      <c r="X216" s="161">
        <v>8.0000000000000002E-3</v>
      </c>
      <c r="Y216" s="161">
        <f t="shared" si="37"/>
        <v>0.81036800000000009</v>
      </c>
      <c r="Z216" s="161">
        <v>0</v>
      </c>
      <c r="AA216" s="162">
        <f t="shared" si="38"/>
        <v>0</v>
      </c>
      <c r="AR216" s="17" t="s">
        <v>196</v>
      </c>
      <c r="AT216" s="17" t="s">
        <v>241</v>
      </c>
      <c r="AU216" s="17" t="s">
        <v>101</v>
      </c>
      <c r="AY216" s="17" t="s">
        <v>163</v>
      </c>
      <c r="BE216" s="101">
        <f t="shared" si="39"/>
        <v>0</v>
      </c>
      <c r="BF216" s="101">
        <f t="shared" si="40"/>
        <v>0</v>
      </c>
      <c r="BG216" s="101">
        <f t="shared" si="41"/>
        <v>0</v>
      </c>
      <c r="BH216" s="101">
        <f t="shared" si="42"/>
        <v>0</v>
      </c>
      <c r="BI216" s="101">
        <f t="shared" si="43"/>
        <v>0</v>
      </c>
      <c r="BJ216" s="17" t="s">
        <v>9</v>
      </c>
      <c r="BK216" s="101">
        <f t="shared" si="44"/>
        <v>0</v>
      </c>
      <c r="BL216" s="17" t="s">
        <v>168</v>
      </c>
      <c r="BM216" s="17" t="s">
        <v>407</v>
      </c>
    </row>
    <row r="217" spans="2:65" s="1" customFormat="1" ht="22.5" customHeight="1">
      <c r="B217" s="127"/>
      <c r="C217" s="156" t="s">
        <v>408</v>
      </c>
      <c r="D217" s="156" t="s">
        <v>164</v>
      </c>
      <c r="E217" s="157" t="s">
        <v>409</v>
      </c>
      <c r="F217" s="242" t="s">
        <v>410</v>
      </c>
      <c r="G217" s="242"/>
      <c r="H217" s="242"/>
      <c r="I217" s="242"/>
      <c r="J217" s="158" t="s">
        <v>411</v>
      </c>
      <c r="K217" s="167">
        <v>0</v>
      </c>
      <c r="L217" s="243">
        <v>0</v>
      </c>
      <c r="M217" s="243"/>
      <c r="N217" s="244">
        <f t="shared" si="35"/>
        <v>0</v>
      </c>
      <c r="O217" s="244"/>
      <c r="P217" s="244"/>
      <c r="Q217" s="244"/>
      <c r="R217" s="130"/>
      <c r="T217" s="160" t="s">
        <v>5</v>
      </c>
      <c r="U217" s="43" t="s">
        <v>43</v>
      </c>
      <c r="V217" s="35"/>
      <c r="W217" s="161">
        <f t="shared" si="36"/>
        <v>0</v>
      </c>
      <c r="X217" s="161">
        <v>0</v>
      </c>
      <c r="Y217" s="161">
        <f t="shared" si="37"/>
        <v>0</v>
      </c>
      <c r="Z217" s="161">
        <v>0</v>
      </c>
      <c r="AA217" s="162">
        <f t="shared" si="38"/>
        <v>0</v>
      </c>
      <c r="AR217" s="17" t="s">
        <v>168</v>
      </c>
      <c r="AT217" s="17" t="s">
        <v>164</v>
      </c>
      <c r="AU217" s="17" t="s">
        <v>101</v>
      </c>
      <c r="AY217" s="17" t="s">
        <v>163</v>
      </c>
      <c r="BE217" s="101">
        <f t="shared" si="39"/>
        <v>0</v>
      </c>
      <c r="BF217" s="101">
        <f t="shared" si="40"/>
        <v>0</v>
      </c>
      <c r="BG217" s="101">
        <f t="shared" si="41"/>
        <v>0</v>
      </c>
      <c r="BH217" s="101">
        <f t="shared" si="42"/>
        <v>0</v>
      </c>
      <c r="BI217" s="101">
        <f t="shared" si="43"/>
        <v>0</v>
      </c>
      <c r="BJ217" s="17" t="s">
        <v>9</v>
      </c>
      <c r="BK217" s="101">
        <f t="shared" si="44"/>
        <v>0</v>
      </c>
      <c r="BL217" s="17" t="s">
        <v>168</v>
      </c>
      <c r="BM217" s="17" t="s">
        <v>412</v>
      </c>
    </row>
    <row r="218" spans="2:65" s="9" customFormat="1" ht="29.85" customHeight="1">
      <c r="B218" s="145"/>
      <c r="C218" s="146"/>
      <c r="D218" s="155" t="s">
        <v>125</v>
      </c>
      <c r="E218" s="155"/>
      <c r="F218" s="155"/>
      <c r="G218" s="155"/>
      <c r="H218" s="155"/>
      <c r="I218" s="155"/>
      <c r="J218" s="155"/>
      <c r="K218" s="155"/>
      <c r="L218" s="155"/>
      <c r="M218" s="155"/>
      <c r="N218" s="254">
        <f>BK218</f>
        <v>0</v>
      </c>
      <c r="O218" s="255"/>
      <c r="P218" s="255"/>
      <c r="Q218" s="255"/>
      <c r="R218" s="148"/>
      <c r="T218" s="149"/>
      <c r="U218" s="146"/>
      <c r="V218" s="146"/>
      <c r="W218" s="150">
        <f>W219</f>
        <v>0</v>
      </c>
      <c r="X218" s="146"/>
      <c r="Y218" s="150">
        <f>Y219</f>
        <v>0</v>
      </c>
      <c r="Z218" s="146"/>
      <c r="AA218" s="151">
        <f>AA219</f>
        <v>0</v>
      </c>
      <c r="AR218" s="152" t="s">
        <v>101</v>
      </c>
      <c r="AT218" s="153" t="s">
        <v>77</v>
      </c>
      <c r="AU218" s="153" t="s">
        <v>9</v>
      </c>
      <c r="AY218" s="152" t="s">
        <v>163</v>
      </c>
      <c r="BK218" s="154">
        <f>BK219</f>
        <v>0</v>
      </c>
    </row>
    <row r="219" spans="2:65" s="1" customFormat="1" ht="22.5" customHeight="1">
      <c r="B219" s="127"/>
      <c r="C219" s="156" t="s">
        <v>413</v>
      </c>
      <c r="D219" s="156" t="s">
        <v>164</v>
      </c>
      <c r="E219" s="157" t="s">
        <v>414</v>
      </c>
      <c r="F219" s="242" t="s">
        <v>415</v>
      </c>
      <c r="G219" s="242"/>
      <c r="H219" s="242"/>
      <c r="I219" s="242"/>
      <c r="J219" s="158" t="s">
        <v>416</v>
      </c>
      <c r="K219" s="159">
        <v>1</v>
      </c>
      <c r="L219" s="243">
        <v>0</v>
      </c>
      <c r="M219" s="243"/>
      <c r="N219" s="244">
        <f>ROUND(L219*K219,0)</f>
        <v>0</v>
      </c>
      <c r="O219" s="244"/>
      <c r="P219" s="244"/>
      <c r="Q219" s="244"/>
      <c r="R219" s="130"/>
      <c r="T219" s="160" t="s">
        <v>5</v>
      </c>
      <c r="U219" s="43" t="s">
        <v>43</v>
      </c>
      <c r="V219" s="35"/>
      <c r="W219" s="161">
        <f>V219*K219</f>
        <v>0</v>
      </c>
      <c r="X219" s="161">
        <v>0</v>
      </c>
      <c r="Y219" s="161">
        <f>X219*K219</f>
        <v>0</v>
      </c>
      <c r="Z219" s="161">
        <v>0</v>
      </c>
      <c r="AA219" s="162">
        <f>Z219*K219</f>
        <v>0</v>
      </c>
      <c r="AR219" s="17" t="s">
        <v>228</v>
      </c>
      <c r="AT219" s="17" t="s">
        <v>164</v>
      </c>
      <c r="AU219" s="17" t="s">
        <v>101</v>
      </c>
      <c r="AY219" s="17" t="s">
        <v>163</v>
      </c>
      <c r="BE219" s="101">
        <f>IF(U219="základní",N219,0)</f>
        <v>0</v>
      </c>
      <c r="BF219" s="101">
        <f>IF(U219="snížená",N219,0)</f>
        <v>0</v>
      </c>
      <c r="BG219" s="101">
        <f>IF(U219="zákl. přenesená",N219,0)</f>
        <v>0</v>
      </c>
      <c r="BH219" s="101">
        <f>IF(U219="sníž. přenesená",N219,0)</f>
        <v>0</v>
      </c>
      <c r="BI219" s="101">
        <f>IF(U219="nulová",N219,0)</f>
        <v>0</v>
      </c>
      <c r="BJ219" s="17" t="s">
        <v>9</v>
      </c>
      <c r="BK219" s="101">
        <f>ROUND(L219*K219,0)</f>
        <v>0</v>
      </c>
      <c r="BL219" s="17" t="s">
        <v>228</v>
      </c>
      <c r="BM219" s="17" t="s">
        <v>417</v>
      </c>
    </row>
    <row r="220" spans="2:65" s="9" customFormat="1" ht="29.85" customHeight="1">
      <c r="B220" s="145"/>
      <c r="C220" s="146"/>
      <c r="D220" s="155" t="s">
        <v>126</v>
      </c>
      <c r="E220" s="155"/>
      <c r="F220" s="155"/>
      <c r="G220" s="155"/>
      <c r="H220" s="155"/>
      <c r="I220" s="155"/>
      <c r="J220" s="155"/>
      <c r="K220" s="155"/>
      <c r="L220" s="155"/>
      <c r="M220" s="155"/>
      <c r="N220" s="254">
        <f>BK220</f>
        <v>0</v>
      </c>
      <c r="O220" s="255"/>
      <c r="P220" s="255"/>
      <c r="Q220" s="255"/>
      <c r="R220" s="148"/>
      <c r="T220" s="149"/>
      <c r="U220" s="146"/>
      <c r="V220" s="146"/>
      <c r="W220" s="150">
        <f>W221</f>
        <v>0</v>
      </c>
      <c r="X220" s="146"/>
      <c r="Y220" s="150">
        <f>Y221</f>
        <v>0</v>
      </c>
      <c r="Z220" s="146"/>
      <c r="AA220" s="151">
        <f>AA221</f>
        <v>0</v>
      </c>
      <c r="AR220" s="152" t="s">
        <v>101</v>
      </c>
      <c r="AT220" s="153" t="s">
        <v>77</v>
      </c>
      <c r="AU220" s="153" t="s">
        <v>9</v>
      </c>
      <c r="AY220" s="152" t="s">
        <v>163</v>
      </c>
      <c r="BK220" s="154">
        <f>BK221</f>
        <v>0</v>
      </c>
    </row>
    <row r="221" spans="2:65" s="1" customFormat="1" ht="22.5" customHeight="1">
      <c r="B221" s="127"/>
      <c r="C221" s="156" t="s">
        <v>418</v>
      </c>
      <c r="D221" s="156" t="s">
        <v>164</v>
      </c>
      <c r="E221" s="157" t="s">
        <v>419</v>
      </c>
      <c r="F221" s="242" t="s">
        <v>420</v>
      </c>
      <c r="G221" s="242"/>
      <c r="H221" s="242"/>
      <c r="I221" s="242"/>
      <c r="J221" s="158" t="s">
        <v>421</v>
      </c>
      <c r="K221" s="159">
        <v>1</v>
      </c>
      <c r="L221" s="243">
        <v>0</v>
      </c>
      <c r="M221" s="243"/>
      <c r="N221" s="244">
        <f>ROUND(L221*K221,0)</f>
        <v>0</v>
      </c>
      <c r="O221" s="244"/>
      <c r="P221" s="244"/>
      <c r="Q221" s="244"/>
      <c r="R221" s="130"/>
      <c r="T221" s="160" t="s">
        <v>5</v>
      </c>
      <c r="U221" s="43" t="s">
        <v>43</v>
      </c>
      <c r="V221" s="35"/>
      <c r="W221" s="161">
        <f>V221*K221</f>
        <v>0</v>
      </c>
      <c r="X221" s="161">
        <v>0</v>
      </c>
      <c r="Y221" s="161">
        <f>X221*K221</f>
        <v>0</v>
      </c>
      <c r="Z221" s="161">
        <v>0</v>
      </c>
      <c r="AA221" s="162">
        <f>Z221*K221</f>
        <v>0</v>
      </c>
      <c r="AR221" s="17" t="s">
        <v>228</v>
      </c>
      <c r="AT221" s="17" t="s">
        <v>164</v>
      </c>
      <c r="AU221" s="17" t="s">
        <v>101</v>
      </c>
      <c r="AY221" s="17" t="s">
        <v>163</v>
      </c>
      <c r="BE221" s="101">
        <f>IF(U221="základní",N221,0)</f>
        <v>0</v>
      </c>
      <c r="BF221" s="101">
        <f>IF(U221="snížená",N221,0)</f>
        <v>0</v>
      </c>
      <c r="BG221" s="101">
        <f>IF(U221="zákl. přenesená",N221,0)</f>
        <v>0</v>
      </c>
      <c r="BH221" s="101">
        <f>IF(U221="sníž. přenesená",N221,0)</f>
        <v>0</v>
      </c>
      <c r="BI221" s="101">
        <f>IF(U221="nulová",N221,0)</f>
        <v>0</v>
      </c>
      <c r="BJ221" s="17" t="s">
        <v>9</v>
      </c>
      <c r="BK221" s="101">
        <f>ROUND(L221*K221,0)</f>
        <v>0</v>
      </c>
      <c r="BL221" s="17" t="s">
        <v>228</v>
      </c>
      <c r="BM221" s="17" t="s">
        <v>422</v>
      </c>
    </row>
    <row r="222" spans="2:65" s="9" customFormat="1" ht="29.85" customHeight="1">
      <c r="B222" s="145"/>
      <c r="C222" s="146"/>
      <c r="D222" s="155" t="s">
        <v>127</v>
      </c>
      <c r="E222" s="155"/>
      <c r="F222" s="155"/>
      <c r="G222" s="155"/>
      <c r="H222" s="155"/>
      <c r="I222" s="155"/>
      <c r="J222" s="155"/>
      <c r="K222" s="155"/>
      <c r="L222" s="155"/>
      <c r="M222" s="155"/>
      <c r="N222" s="254">
        <f>BK222</f>
        <v>0</v>
      </c>
      <c r="O222" s="255"/>
      <c r="P222" s="255"/>
      <c r="Q222" s="255"/>
      <c r="R222" s="148"/>
      <c r="T222" s="149"/>
      <c r="U222" s="146"/>
      <c r="V222" s="146"/>
      <c r="W222" s="150">
        <f>SUM(W223:W224)</f>
        <v>0</v>
      </c>
      <c r="X222" s="146"/>
      <c r="Y222" s="150">
        <f>SUM(Y223:Y224)</f>
        <v>0</v>
      </c>
      <c r="Z222" s="146"/>
      <c r="AA222" s="151">
        <f>SUM(AA223:AA224)</f>
        <v>0</v>
      </c>
      <c r="AR222" s="152" t="s">
        <v>101</v>
      </c>
      <c r="AT222" s="153" t="s">
        <v>77</v>
      </c>
      <c r="AU222" s="153" t="s">
        <v>9</v>
      </c>
      <c r="AY222" s="152" t="s">
        <v>163</v>
      </c>
      <c r="BK222" s="154">
        <f>SUM(BK223:BK224)</f>
        <v>0</v>
      </c>
    </row>
    <row r="223" spans="2:65" s="1" customFormat="1" ht="31.5" customHeight="1">
      <c r="B223" s="127"/>
      <c r="C223" s="156" t="s">
        <v>423</v>
      </c>
      <c r="D223" s="156" t="s">
        <v>164</v>
      </c>
      <c r="E223" s="157" t="s">
        <v>424</v>
      </c>
      <c r="F223" s="242" t="s">
        <v>425</v>
      </c>
      <c r="G223" s="242"/>
      <c r="H223" s="242"/>
      <c r="I223" s="242"/>
      <c r="J223" s="158" t="s">
        <v>416</v>
      </c>
      <c r="K223" s="159">
        <v>1</v>
      </c>
      <c r="L223" s="243">
        <v>0</v>
      </c>
      <c r="M223" s="243"/>
      <c r="N223" s="244">
        <f>ROUND(L223*K223,0)</f>
        <v>0</v>
      </c>
      <c r="O223" s="244"/>
      <c r="P223" s="244"/>
      <c r="Q223" s="244"/>
      <c r="R223" s="130"/>
      <c r="T223" s="160" t="s">
        <v>5</v>
      </c>
      <c r="U223" s="43" t="s">
        <v>43</v>
      </c>
      <c r="V223" s="35"/>
      <c r="W223" s="161">
        <f>V223*K223</f>
        <v>0</v>
      </c>
      <c r="X223" s="161">
        <v>0</v>
      </c>
      <c r="Y223" s="161">
        <f>X223*K223</f>
        <v>0</v>
      </c>
      <c r="Z223" s="161">
        <v>0</v>
      </c>
      <c r="AA223" s="162">
        <f>Z223*K223</f>
        <v>0</v>
      </c>
      <c r="AR223" s="17" t="s">
        <v>228</v>
      </c>
      <c r="AT223" s="17" t="s">
        <v>164</v>
      </c>
      <c r="AU223" s="17" t="s">
        <v>101</v>
      </c>
      <c r="AY223" s="17" t="s">
        <v>163</v>
      </c>
      <c r="BE223" s="101">
        <f>IF(U223="základní",N223,0)</f>
        <v>0</v>
      </c>
      <c r="BF223" s="101">
        <f>IF(U223="snížená",N223,0)</f>
        <v>0</v>
      </c>
      <c r="BG223" s="101">
        <f>IF(U223="zákl. přenesená",N223,0)</f>
        <v>0</v>
      </c>
      <c r="BH223" s="101">
        <f>IF(U223="sníž. přenesená",N223,0)</f>
        <v>0</v>
      </c>
      <c r="BI223" s="101">
        <f>IF(U223="nulová",N223,0)</f>
        <v>0</v>
      </c>
      <c r="BJ223" s="17" t="s">
        <v>9</v>
      </c>
      <c r="BK223" s="101">
        <f>ROUND(L223*K223,0)</f>
        <v>0</v>
      </c>
      <c r="BL223" s="17" t="s">
        <v>228</v>
      </c>
      <c r="BM223" s="17" t="s">
        <v>426</v>
      </c>
    </row>
    <row r="224" spans="2:65" s="1" customFormat="1" ht="31.5" customHeight="1">
      <c r="B224" s="127"/>
      <c r="C224" s="156" t="s">
        <v>427</v>
      </c>
      <c r="D224" s="156" t="s">
        <v>164</v>
      </c>
      <c r="E224" s="157" t="s">
        <v>428</v>
      </c>
      <c r="F224" s="242" t="s">
        <v>429</v>
      </c>
      <c r="G224" s="242"/>
      <c r="H224" s="242"/>
      <c r="I224" s="242"/>
      <c r="J224" s="158" t="s">
        <v>416</v>
      </c>
      <c r="K224" s="159">
        <v>1</v>
      </c>
      <c r="L224" s="243">
        <v>0</v>
      </c>
      <c r="M224" s="243"/>
      <c r="N224" s="244">
        <f>ROUND(L224*K224,0)</f>
        <v>0</v>
      </c>
      <c r="O224" s="244"/>
      <c r="P224" s="244"/>
      <c r="Q224" s="244"/>
      <c r="R224" s="130"/>
      <c r="T224" s="160" t="s">
        <v>5</v>
      </c>
      <c r="U224" s="43" t="s">
        <v>43</v>
      </c>
      <c r="V224" s="35"/>
      <c r="W224" s="161">
        <f>V224*K224</f>
        <v>0</v>
      </c>
      <c r="X224" s="161">
        <v>0</v>
      </c>
      <c r="Y224" s="161">
        <f>X224*K224</f>
        <v>0</v>
      </c>
      <c r="Z224" s="161">
        <v>0</v>
      </c>
      <c r="AA224" s="162">
        <f>Z224*K224</f>
        <v>0</v>
      </c>
      <c r="AR224" s="17" t="s">
        <v>228</v>
      </c>
      <c r="AT224" s="17" t="s">
        <v>164</v>
      </c>
      <c r="AU224" s="17" t="s">
        <v>101</v>
      </c>
      <c r="AY224" s="17" t="s">
        <v>163</v>
      </c>
      <c r="BE224" s="101">
        <f>IF(U224="základní",N224,0)</f>
        <v>0</v>
      </c>
      <c r="BF224" s="101">
        <f>IF(U224="snížená",N224,0)</f>
        <v>0</v>
      </c>
      <c r="BG224" s="101">
        <f>IF(U224="zákl. přenesená",N224,0)</f>
        <v>0</v>
      </c>
      <c r="BH224" s="101">
        <f>IF(U224="sníž. přenesená",N224,0)</f>
        <v>0</v>
      </c>
      <c r="BI224" s="101">
        <f>IF(U224="nulová",N224,0)</f>
        <v>0</v>
      </c>
      <c r="BJ224" s="17" t="s">
        <v>9</v>
      </c>
      <c r="BK224" s="101">
        <f>ROUND(L224*K224,0)</f>
        <v>0</v>
      </c>
      <c r="BL224" s="17" t="s">
        <v>228</v>
      </c>
      <c r="BM224" s="17" t="s">
        <v>430</v>
      </c>
    </row>
    <row r="225" spans="2:65" s="9" customFormat="1" ht="29.85" customHeight="1">
      <c r="B225" s="145"/>
      <c r="C225" s="146"/>
      <c r="D225" s="155" t="s">
        <v>128</v>
      </c>
      <c r="E225" s="155"/>
      <c r="F225" s="155"/>
      <c r="G225" s="155"/>
      <c r="H225" s="155"/>
      <c r="I225" s="155"/>
      <c r="J225" s="155"/>
      <c r="K225" s="155"/>
      <c r="L225" s="155"/>
      <c r="M225" s="155"/>
      <c r="N225" s="254">
        <f>BK225</f>
        <v>0</v>
      </c>
      <c r="O225" s="255"/>
      <c r="P225" s="255"/>
      <c r="Q225" s="255"/>
      <c r="R225" s="148"/>
      <c r="T225" s="149"/>
      <c r="U225" s="146"/>
      <c r="V225" s="146"/>
      <c r="W225" s="150">
        <f>W226</f>
        <v>0</v>
      </c>
      <c r="X225" s="146"/>
      <c r="Y225" s="150">
        <f>Y226</f>
        <v>0</v>
      </c>
      <c r="Z225" s="146"/>
      <c r="AA225" s="151">
        <f>AA226</f>
        <v>0</v>
      </c>
      <c r="AR225" s="152" t="s">
        <v>101</v>
      </c>
      <c r="AT225" s="153" t="s">
        <v>77</v>
      </c>
      <c r="AU225" s="153" t="s">
        <v>9</v>
      </c>
      <c r="AY225" s="152" t="s">
        <v>163</v>
      </c>
      <c r="BK225" s="154">
        <f>BK226</f>
        <v>0</v>
      </c>
    </row>
    <row r="226" spans="2:65" s="1" customFormat="1" ht="22.5" customHeight="1">
      <c r="B226" s="127"/>
      <c r="C226" s="156" t="s">
        <v>431</v>
      </c>
      <c r="D226" s="156" t="s">
        <v>164</v>
      </c>
      <c r="E226" s="157" t="s">
        <v>432</v>
      </c>
      <c r="F226" s="242" t="s">
        <v>433</v>
      </c>
      <c r="G226" s="242"/>
      <c r="H226" s="242"/>
      <c r="I226" s="242"/>
      <c r="J226" s="158" t="s">
        <v>416</v>
      </c>
      <c r="K226" s="159">
        <v>1</v>
      </c>
      <c r="L226" s="243">
        <v>0</v>
      </c>
      <c r="M226" s="243"/>
      <c r="N226" s="244">
        <f>ROUND(L226*K226,0)</f>
        <v>0</v>
      </c>
      <c r="O226" s="244"/>
      <c r="P226" s="244"/>
      <c r="Q226" s="244"/>
      <c r="R226" s="130"/>
      <c r="T226" s="160" t="s">
        <v>5</v>
      </c>
      <c r="U226" s="43" t="s">
        <v>43</v>
      </c>
      <c r="V226" s="35"/>
      <c r="W226" s="161">
        <f>V226*K226</f>
        <v>0</v>
      </c>
      <c r="X226" s="161">
        <v>0</v>
      </c>
      <c r="Y226" s="161">
        <f>X226*K226</f>
        <v>0</v>
      </c>
      <c r="Z226" s="161">
        <v>0</v>
      </c>
      <c r="AA226" s="162">
        <f>Z226*K226</f>
        <v>0</v>
      </c>
      <c r="AR226" s="17" t="s">
        <v>228</v>
      </c>
      <c r="AT226" s="17" t="s">
        <v>164</v>
      </c>
      <c r="AU226" s="17" t="s">
        <v>101</v>
      </c>
      <c r="AY226" s="17" t="s">
        <v>163</v>
      </c>
      <c r="BE226" s="101">
        <f>IF(U226="základní",N226,0)</f>
        <v>0</v>
      </c>
      <c r="BF226" s="101">
        <f>IF(U226="snížená",N226,0)</f>
        <v>0</v>
      </c>
      <c r="BG226" s="101">
        <f>IF(U226="zákl. přenesená",N226,0)</f>
        <v>0</v>
      </c>
      <c r="BH226" s="101">
        <f>IF(U226="sníž. přenesená",N226,0)</f>
        <v>0</v>
      </c>
      <c r="BI226" s="101">
        <f>IF(U226="nulová",N226,0)</f>
        <v>0</v>
      </c>
      <c r="BJ226" s="17" t="s">
        <v>9</v>
      </c>
      <c r="BK226" s="101">
        <f>ROUND(L226*K226,0)</f>
        <v>0</v>
      </c>
      <c r="BL226" s="17" t="s">
        <v>228</v>
      </c>
      <c r="BM226" s="17" t="s">
        <v>434</v>
      </c>
    </row>
    <row r="227" spans="2:65" s="9" customFormat="1" ht="29.85" customHeight="1">
      <c r="B227" s="145"/>
      <c r="C227" s="146"/>
      <c r="D227" s="155" t="s">
        <v>129</v>
      </c>
      <c r="E227" s="155"/>
      <c r="F227" s="155"/>
      <c r="G227" s="155"/>
      <c r="H227" s="155"/>
      <c r="I227" s="155"/>
      <c r="J227" s="155"/>
      <c r="K227" s="155"/>
      <c r="L227" s="155"/>
      <c r="M227" s="155"/>
      <c r="N227" s="254">
        <f>BK227</f>
        <v>0</v>
      </c>
      <c r="O227" s="255"/>
      <c r="P227" s="255"/>
      <c r="Q227" s="255"/>
      <c r="R227" s="148"/>
      <c r="T227" s="149"/>
      <c r="U227" s="146"/>
      <c r="V227" s="146"/>
      <c r="W227" s="150">
        <f>SUM(W228:W235)</f>
        <v>0</v>
      </c>
      <c r="X227" s="146"/>
      <c r="Y227" s="150">
        <f>SUM(Y228:Y235)</f>
        <v>1.3045448399999999</v>
      </c>
      <c r="Z227" s="146"/>
      <c r="AA227" s="151">
        <f>SUM(AA228:AA235)</f>
        <v>1.536502</v>
      </c>
      <c r="AR227" s="152" t="s">
        <v>101</v>
      </c>
      <c r="AT227" s="153" t="s">
        <v>77</v>
      </c>
      <c r="AU227" s="153" t="s">
        <v>9</v>
      </c>
      <c r="AY227" s="152" t="s">
        <v>163</v>
      </c>
      <c r="BK227" s="154">
        <f>SUM(BK228:BK235)</f>
        <v>0</v>
      </c>
    </row>
    <row r="228" spans="2:65" s="1" customFormat="1" ht="31.5" customHeight="1">
      <c r="B228" s="127"/>
      <c r="C228" s="156" t="s">
        <v>435</v>
      </c>
      <c r="D228" s="156" t="s">
        <v>164</v>
      </c>
      <c r="E228" s="157" t="s">
        <v>436</v>
      </c>
      <c r="F228" s="242" t="s">
        <v>437</v>
      </c>
      <c r="G228" s="242"/>
      <c r="H228" s="242"/>
      <c r="I228" s="242"/>
      <c r="J228" s="158" t="s">
        <v>167</v>
      </c>
      <c r="K228" s="159">
        <v>2.222</v>
      </c>
      <c r="L228" s="243">
        <v>0</v>
      </c>
      <c r="M228" s="243"/>
      <c r="N228" s="244">
        <f t="shared" ref="N228:N235" si="45">ROUND(L228*K228,0)</f>
        <v>0</v>
      </c>
      <c r="O228" s="244"/>
      <c r="P228" s="244"/>
      <c r="Q228" s="244"/>
      <c r="R228" s="130"/>
      <c r="T228" s="160" t="s">
        <v>5</v>
      </c>
      <c r="U228" s="43" t="s">
        <v>43</v>
      </c>
      <c r="V228" s="35"/>
      <c r="W228" s="161">
        <f t="shared" ref="W228:W235" si="46">V228*K228</f>
        <v>0</v>
      </c>
      <c r="X228" s="161">
        <v>1.2199999999999999E-3</v>
      </c>
      <c r="Y228" s="161">
        <f t="shared" ref="Y228:Y235" si="47">X228*K228</f>
        <v>2.71084E-3</v>
      </c>
      <c r="Z228" s="161">
        <v>0</v>
      </c>
      <c r="AA228" s="162">
        <f t="shared" ref="AA228:AA235" si="48">Z228*K228</f>
        <v>0</v>
      </c>
      <c r="AR228" s="17" t="s">
        <v>228</v>
      </c>
      <c r="AT228" s="17" t="s">
        <v>164</v>
      </c>
      <c r="AU228" s="17" t="s">
        <v>101</v>
      </c>
      <c r="AY228" s="17" t="s">
        <v>163</v>
      </c>
      <c r="BE228" s="101">
        <f t="shared" ref="BE228:BE235" si="49">IF(U228="základní",N228,0)</f>
        <v>0</v>
      </c>
      <c r="BF228" s="101">
        <f t="shared" ref="BF228:BF235" si="50">IF(U228="snížená",N228,0)</f>
        <v>0</v>
      </c>
      <c r="BG228" s="101">
        <f t="shared" ref="BG228:BG235" si="51">IF(U228="zákl. přenesená",N228,0)</f>
        <v>0</v>
      </c>
      <c r="BH228" s="101">
        <f t="shared" ref="BH228:BH235" si="52">IF(U228="sníž. přenesená",N228,0)</f>
        <v>0</v>
      </c>
      <c r="BI228" s="101">
        <f t="shared" ref="BI228:BI235" si="53">IF(U228="nulová",N228,0)</f>
        <v>0</v>
      </c>
      <c r="BJ228" s="17" t="s">
        <v>9</v>
      </c>
      <c r="BK228" s="101">
        <f t="shared" ref="BK228:BK235" si="54">ROUND(L228*K228,0)</f>
        <v>0</v>
      </c>
      <c r="BL228" s="17" t="s">
        <v>228</v>
      </c>
      <c r="BM228" s="17" t="s">
        <v>438</v>
      </c>
    </row>
    <row r="229" spans="2:65" s="1" customFormat="1" ht="31.5" customHeight="1">
      <c r="B229" s="127"/>
      <c r="C229" s="156" t="s">
        <v>439</v>
      </c>
      <c r="D229" s="156" t="s">
        <v>164</v>
      </c>
      <c r="E229" s="157" t="s">
        <v>440</v>
      </c>
      <c r="F229" s="242" t="s">
        <v>441</v>
      </c>
      <c r="G229" s="242"/>
      <c r="H229" s="242"/>
      <c r="I229" s="242"/>
      <c r="J229" s="158" t="s">
        <v>194</v>
      </c>
      <c r="K229" s="159">
        <v>162.94999999999999</v>
      </c>
      <c r="L229" s="243">
        <v>0</v>
      </c>
      <c r="M229" s="243"/>
      <c r="N229" s="244">
        <f t="shared" si="45"/>
        <v>0</v>
      </c>
      <c r="O229" s="244"/>
      <c r="P229" s="244"/>
      <c r="Q229" s="244"/>
      <c r="R229" s="130"/>
      <c r="T229" s="160" t="s">
        <v>5</v>
      </c>
      <c r="U229" s="43" t="s">
        <v>43</v>
      </c>
      <c r="V229" s="35"/>
      <c r="W229" s="161">
        <f t="shared" si="46"/>
        <v>0</v>
      </c>
      <c r="X229" s="161">
        <v>7.3200000000000001E-3</v>
      </c>
      <c r="Y229" s="161">
        <f t="shared" si="47"/>
        <v>1.1927939999999999</v>
      </c>
      <c r="Z229" s="161">
        <v>0</v>
      </c>
      <c r="AA229" s="162">
        <f t="shared" si="48"/>
        <v>0</v>
      </c>
      <c r="AR229" s="17" t="s">
        <v>228</v>
      </c>
      <c r="AT229" s="17" t="s">
        <v>164</v>
      </c>
      <c r="AU229" s="17" t="s">
        <v>101</v>
      </c>
      <c r="AY229" s="17" t="s">
        <v>163</v>
      </c>
      <c r="BE229" s="101">
        <f t="shared" si="49"/>
        <v>0</v>
      </c>
      <c r="BF229" s="101">
        <f t="shared" si="50"/>
        <v>0</v>
      </c>
      <c r="BG229" s="101">
        <f t="shared" si="51"/>
        <v>0</v>
      </c>
      <c r="BH229" s="101">
        <f t="shared" si="52"/>
        <v>0</v>
      </c>
      <c r="BI229" s="101">
        <f t="shared" si="53"/>
        <v>0</v>
      </c>
      <c r="BJ229" s="17" t="s">
        <v>9</v>
      </c>
      <c r="BK229" s="101">
        <f t="shared" si="54"/>
        <v>0</v>
      </c>
      <c r="BL229" s="17" t="s">
        <v>228</v>
      </c>
      <c r="BM229" s="17" t="s">
        <v>442</v>
      </c>
    </row>
    <row r="230" spans="2:65" s="1" customFormat="1" ht="31.5" customHeight="1">
      <c r="B230" s="127"/>
      <c r="C230" s="156" t="s">
        <v>443</v>
      </c>
      <c r="D230" s="156" t="s">
        <v>164</v>
      </c>
      <c r="E230" s="157" t="s">
        <v>444</v>
      </c>
      <c r="F230" s="242" t="s">
        <v>445</v>
      </c>
      <c r="G230" s="242"/>
      <c r="H230" s="242"/>
      <c r="I230" s="242"/>
      <c r="J230" s="158" t="s">
        <v>194</v>
      </c>
      <c r="K230" s="159">
        <v>8</v>
      </c>
      <c r="L230" s="243">
        <v>0</v>
      </c>
      <c r="M230" s="243"/>
      <c r="N230" s="244">
        <f t="shared" si="45"/>
        <v>0</v>
      </c>
      <c r="O230" s="244"/>
      <c r="P230" s="244"/>
      <c r="Q230" s="244"/>
      <c r="R230" s="130"/>
      <c r="T230" s="160" t="s">
        <v>5</v>
      </c>
      <c r="U230" s="43" t="s">
        <v>43</v>
      </c>
      <c r="V230" s="35"/>
      <c r="W230" s="161">
        <f t="shared" si="46"/>
        <v>0</v>
      </c>
      <c r="X230" s="161">
        <v>1.363E-2</v>
      </c>
      <c r="Y230" s="161">
        <f t="shared" si="47"/>
        <v>0.10904</v>
      </c>
      <c r="Z230" s="161">
        <v>0</v>
      </c>
      <c r="AA230" s="162">
        <f t="shared" si="48"/>
        <v>0</v>
      </c>
      <c r="AR230" s="17" t="s">
        <v>228</v>
      </c>
      <c r="AT230" s="17" t="s">
        <v>164</v>
      </c>
      <c r="AU230" s="17" t="s">
        <v>101</v>
      </c>
      <c r="AY230" s="17" t="s">
        <v>163</v>
      </c>
      <c r="BE230" s="101">
        <f t="shared" si="49"/>
        <v>0</v>
      </c>
      <c r="BF230" s="101">
        <f t="shared" si="50"/>
        <v>0</v>
      </c>
      <c r="BG230" s="101">
        <f t="shared" si="51"/>
        <v>0</v>
      </c>
      <c r="BH230" s="101">
        <f t="shared" si="52"/>
        <v>0</v>
      </c>
      <c r="BI230" s="101">
        <f t="shared" si="53"/>
        <v>0</v>
      </c>
      <c r="BJ230" s="17" t="s">
        <v>9</v>
      </c>
      <c r="BK230" s="101">
        <f t="shared" si="54"/>
        <v>0</v>
      </c>
      <c r="BL230" s="17" t="s">
        <v>228</v>
      </c>
      <c r="BM230" s="17" t="s">
        <v>446</v>
      </c>
    </row>
    <row r="231" spans="2:65" s="1" customFormat="1" ht="22.5" customHeight="1">
      <c r="B231" s="127"/>
      <c r="C231" s="156" t="s">
        <v>447</v>
      </c>
      <c r="D231" s="156" t="s">
        <v>164</v>
      </c>
      <c r="E231" s="157" t="s">
        <v>448</v>
      </c>
      <c r="F231" s="242" t="s">
        <v>449</v>
      </c>
      <c r="G231" s="242"/>
      <c r="H231" s="242"/>
      <c r="I231" s="242"/>
      <c r="J231" s="158" t="s">
        <v>185</v>
      </c>
      <c r="K231" s="159">
        <v>21.8</v>
      </c>
      <c r="L231" s="243">
        <v>0</v>
      </c>
      <c r="M231" s="243"/>
      <c r="N231" s="244">
        <f t="shared" si="45"/>
        <v>0</v>
      </c>
      <c r="O231" s="244"/>
      <c r="P231" s="244"/>
      <c r="Q231" s="244"/>
      <c r="R231" s="130"/>
      <c r="T231" s="160" t="s">
        <v>5</v>
      </c>
      <c r="U231" s="43" t="s">
        <v>43</v>
      </c>
      <c r="V231" s="35"/>
      <c r="W231" s="161">
        <f t="shared" si="46"/>
        <v>0</v>
      </c>
      <c r="X231" s="161">
        <v>0</v>
      </c>
      <c r="Y231" s="161">
        <f t="shared" si="47"/>
        <v>0</v>
      </c>
      <c r="Z231" s="161">
        <v>2.3689999999999999E-2</v>
      </c>
      <c r="AA231" s="162">
        <f t="shared" si="48"/>
        <v>0.51644199999999996</v>
      </c>
      <c r="AR231" s="17" t="s">
        <v>228</v>
      </c>
      <c r="AT231" s="17" t="s">
        <v>164</v>
      </c>
      <c r="AU231" s="17" t="s">
        <v>101</v>
      </c>
      <c r="AY231" s="17" t="s">
        <v>163</v>
      </c>
      <c r="BE231" s="101">
        <f t="shared" si="49"/>
        <v>0</v>
      </c>
      <c r="BF231" s="101">
        <f t="shared" si="50"/>
        <v>0</v>
      </c>
      <c r="BG231" s="101">
        <f t="shared" si="51"/>
        <v>0</v>
      </c>
      <c r="BH231" s="101">
        <f t="shared" si="52"/>
        <v>0</v>
      </c>
      <c r="BI231" s="101">
        <f t="shared" si="53"/>
        <v>0</v>
      </c>
      <c r="BJ231" s="17" t="s">
        <v>9</v>
      </c>
      <c r="BK231" s="101">
        <f t="shared" si="54"/>
        <v>0</v>
      </c>
      <c r="BL231" s="17" t="s">
        <v>228</v>
      </c>
      <c r="BM231" s="17" t="s">
        <v>450</v>
      </c>
    </row>
    <row r="232" spans="2:65" s="1" customFormat="1" ht="22.5" customHeight="1">
      <c r="B232" s="127"/>
      <c r="C232" s="156" t="s">
        <v>451</v>
      </c>
      <c r="D232" s="156" t="s">
        <v>164</v>
      </c>
      <c r="E232" s="157" t="s">
        <v>452</v>
      </c>
      <c r="F232" s="242" t="s">
        <v>453</v>
      </c>
      <c r="G232" s="242"/>
      <c r="H232" s="242"/>
      <c r="I232" s="242"/>
      <c r="J232" s="158" t="s">
        <v>185</v>
      </c>
      <c r="K232" s="159">
        <v>12</v>
      </c>
      <c r="L232" s="243">
        <v>0</v>
      </c>
      <c r="M232" s="243"/>
      <c r="N232" s="244">
        <f t="shared" si="45"/>
        <v>0</v>
      </c>
      <c r="O232" s="244"/>
      <c r="P232" s="244"/>
      <c r="Q232" s="244"/>
      <c r="R232" s="130"/>
      <c r="T232" s="160" t="s">
        <v>5</v>
      </c>
      <c r="U232" s="43" t="s">
        <v>43</v>
      </c>
      <c r="V232" s="35"/>
      <c r="W232" s="161">
        <f t="shared" si="46"/>
        <v>0</v>
      </c>
      <c r="X232" s="161">
        <v>0</v>
      </c>
      <c r="Y232" s="161">
        <f t="shared" si="47"/>
        <v>0</v>
      </c>
      <c r="Z232" s="161">
        <v>0</v>
      </c>
      <c r="AA232" s="162">
        <f t="shared" si="48"/>
        <v>0</v>
      </c>
      <c r="AR232" s="17" t="s">
        <v>228</v>
      </c>
      <c r="AT232" s="17" t="s">
        <v>164</v>
      </c>
      <c r="AU232" s="17" t="s">
        <v>101</v>
      </c>
      <c r="AY232" s="17" t="s">
        <v>163</v>
      </c>
      <c r="BE232" s="101">
        <f t="shared" si="49"/>
        <v>0</v>
      </c>
      <c r="BF232" s="101">
        <f t="shared" si="50"/>
        <v>0</v>
      </c>
      <c r="BG232" s="101">
        <f t="shared" si="51"/>
        <v>0</v>
      </c>
      <c r="BH232" s="101">
        <f t="shared" si="52"/>
        <v>0</v>
      </c>
      <c r="BI232" s="101">
        <f t="shared" si="53"/>
        <v>0</v>
      </c>
      <c r="BJ232" s="17" t="s">
        <v>9</v>
      </c>
      <c r="BK232" s="101">
        <f t="shared" si="54"/>
        <v>0</v>
      </c>
      <c r="BL232" s="17" t="s">
        <v>228</v>
      </c>
      <c r="BM232" s="17" t="s">
        <v>454</v>
      </c>
    </row>
    <row r="233" spans="2:65" s="1" customFormat="1" ht="22.5" customHeight="1">
      <c r="B233" s="127"/>
      <c r="C233" s="156" t="s">
        <v>455</v>
      </c>
      <c r="D233" s="156" t="s">
        <v>164</v>
      </c>
      <c r="E233" s="157" t="s">
        <v>456</v>
      </c>
      <c r="F233" s="242" t="s">
        <v>457</v>
      </c>
      <c r="G233" s="242"/>
      <c r="H233" s="242"/>
      <c r="I233" s="242"/>
      <c r="J233" s="158" t="s">
        <v>185</v>
      </c>
      <c r="K233" s="159">
        <v>5.98</v>
      </c>
      <c r="L233" s="243">
        <v>0</v>
      </c>
      <c r="M233" s="243"/>
      <c r="N233" s="244">
        <f t="shared" si="45"/>
        <v>0</v>
      </c>
      <c r="O233" s="244"/>
      <c r="P233" s="244"/>
      <c r="Q233" s="244"/>
      <c r="R233" s="130"/>
      <c r="T233" s="160" t="s">
        <v>5</v>
      </c>
      <c r="U233" s="43" t="s">
        <v>43</v>
      </c>
      <c r="V233" s="35"/>
      <c r="W233" s="161">
        <f t="shared" si="46"/>
        <v>0</v>
      </c>
      <c r="X233" s="161">
        <v>0</v>
      </c>
      <c r="Y233" s="161">
        <f t="shared" si="47"/>
        <v>0</v>
      </c>
      <c r="Z233" s="161">
        <v>2.7E-2</v>
      </c>
      <c r="AA233" s="162">
        <f t="shared" si="48"/>
        <v>0.16146000000000002</v>
      </c>
      <c r="AR233" s="17" t="s">
        <v>228</v>
      </c>
      <c r="AT233" s="17" t="s">
        <v>164</v>
      </c>
      <c r="AU233" s="17" t="s">
        <v>101</v>
      </c>
      <c r="AY233" s="17" t="s">
        <v>163</v>
      </c>
      <c r="BE233" s="101">
        <f t="shared" si="49"/>
        <v>0</v>
      </c>
      <c r="BF233" s="101">
        <f t="shared" si="50"/>
        <v>0</v>
      </c>
      <c r="BG233" s="101">
        <f t="shared" si="51"/>
        <v>0</v>
      </c>
      <c r="BH233" s="101">
        <f t="shared" si="52"/>
        <v>0</v>
      </c>
      <c r="BI233" s="101">
        <f t="shared" si="53"/>
        <v>0</v>
      </c>
      <c r="BJ233" s="17" t="s">
        <v>9</v>
      </c>
      <c r="BK233" s="101">
        <f t="shared" si="54"/>
        <v>0</v>
      </c>
      <c r="BL233" s="17" t="s">
        <v>228</v>
      </c>
      <c r="BM233" s="17" t="s">
        <v>458</v>
      </c>
    </row>
    <row r="234" spans="2:65" s="1" customFormat="1" ht="22.5" customHeight="1">
      <c r="B234" s="127"/>
      <c r="C234" s="156" t="s">
        <v>459</v>
      </c>
      <c r="D234" s="156" t="s">
        <v>164</v>
      </c>
      <c r="E234" s="157" t="s">
        <v>460</v>
      </c>
      <c r="F234" s="242" t="s">
        <v>461</v>
      </c>
      <c r="G234" s="242"/>
      <c r="H234" s="242"/>
      <c r="I234" s="242"/>
      <c r="J234" s="158" t="s">
        <v>185</v>
      </c>
      <c r="K234" s="159">
        <v>31.8</v>
      </c>
      <c r="L234" s="243">
        <v>0</v>
      </c>
      <c r="M234" s="243"/>
      <c r="N234" s="244">
        <f t="shared" si="45"/>
        <v>0</v>
      </c>
      <c r="O234" s="244"/>
      <c r="P234" s="244"/>
      <c r="Q234" s="244"/>
      <c r="R234" s="130"/>
      <c r="T234" s="160" t="s">
        <v>5</v>
      </c>
      <c r="U234" s="43" t="s">
        <v>43</v>
      </c>
      <c r="V234" s="35"/>
      <c r="W234" s="161">
        <f t="shared" si="46"/>
        <v>0</v>
      </c>
      <c r="X234" s="161">
        <v>0</v>
      </c>
      <c r="Y234" s="161">
        <f t="shared" si="47"/>
        <v>0</v>
      </c>
      <c r="Z234" s="161">
        <v>2.7E-2</v>
      </c>
      <c r="AA234" s="162">
        <f t="shared" si="48"/>
        <v>0.85860000000000003</v>
      </c>
      <c r="AR234" s="17" t="s">
        <v>228</v>
      </c>
      <c r="AT234" s="17" t="s">
        <v>164</v>
      </c>
      <c r="AU234" s="17" t="s">
        <v>101</v>
      </c>
      <c r="AY234" s="17" t="s">
        <v>163</v>
      </c>
      <c r="BE234" s="101">
        <f t="shared" si="49"/>
        <v>0</v>
      </c>
      <c r="BF234" s="101">
        <f t="shared" si="50"/>
        <v>0</v>
      </c>
      <c r="BG234" s="101">
        <f t="shared" si="51"/>
        <v>0</v>
      </c>
      <c r="BH234" s="101">
        <f t="shared" si="52"/>
        <v>0</v>
      </c>
      <c r="BI234" s="101">
        <f t="shared" si="53"/>
        <v>0</v>
      </c>
      <c r="BJ234" s="17" t="s">
        <v>9</v>
      </c>
      <c r="BK234" s="101">
        <f t="shared" si="54"/>
        <v>0</v>
      </c>
      <c r="BL234" s="17" t="s">
        <v>228</v>
      </c>
      <c r="BM234" s="17" t="s">
        <v>462</v>
      </c>
    </row>
    <row r="235" spans="2:65" s="1" customFormat="1" ht="22.5" customHeight="1">
      <c r="B235" s="127"/>
      <c r="C235" s="156" t="s">
        <v>463</v>
      </c>
      <c r="D235" s="156" t="s">
        <v>164</v>
      </c>
      <c r="E235" s="157" t="s">
        <v>464</v>
      </c>
      <c r="F235" s="242" t="s">
        <v>465</v>
      </c>
      <c r="G235" s="242"/>
      <c r="H235" s="242"/>
      <c r="I235" s="242"/>
      <c r="J235" s="158" t="s">
        <v>411</v>
      </c>
      <c r="K235" s="167">
        <v>0</v>
      </c>
      <c r="L235" s="243">
        <v>0</v>
      </c>
      <c r="M235" s="243"/>
      <c r="N235" s="244">
        <f t="shared" si="45"/>
        <v>0</v>
      </c>
      <c r="O235" s="244"/>
      <c r="P235" s="244"/>
      <c r="Q235" s="244"/>
      <c r="R235" s="130"/>
      <c r="T235" s="160" t="s">
        <v>5</v>
      </c>
      <c r="U235" s="43" t="s">
        <v>43</v>
      </c>
      <c r="V235" s="35"/>
      <c r="W235" s="161">
        <f t="shared" si="46"/>
        <v>0</v>
      </c>
      <c r="X235" s="161">
        <v>0</v>
      </c>
      <c r="Y235" s="161">
        <f t="shared" si="47"/>
        <v>0</v>
      </c>
      <c r="Z235" s="161">
        <v>0</v>
      </c>
      <c r="AA235" s="162">
        <f t="shared" si="48"/>
        <v>0</v>
      </c>
      <c r="AR235" s="17" t="s">
        <v>228</v>
      </c>
      <c r="AT235" s="17" t="s">
        <v>164</v>
      </c>
      <c r="AU235" s="17" t="s">
        <v>101</v>
      </c>
      <c r="AY235" s="17" t="s">
        <v>163</v>
      </c>
      <c r="BE235" s="101">
        <f t="shared" si="49"/>
        <v>0</v>
      </c>
      <c r="BF235" s="101">
        <f t="shared" si="50"/>
        <v>0</v>
      </c>
      <c r="BG235" s="101">
        <f t="shared" si="51"/>
        <v>0</v>
      </c>
      <c r="BH235" s="101">
        <f t="shared" si="52"/>
        <v>0</v>
      </c>
      <c r="BI235" s="101">
        <f t="shared" si="53"/>
        <v>0</v>
      </c>
      <c r="BJ235" s="17" t="s">
        <v>9</v>
      </c>
      <c r="BK235" s="101">
        <f t="shared" si="54"/>
        <v>0</v>
      </c>
      <c r="BL235" s="17" t="s">
        <v>228</v>
      </c>
      <c r="BM235" s="17" t="s">
        <v>466</v>
      </c>
    </row>
    <row r="236" spans="2:65" s="9" customFormat="1" ht="29.85" customHeight="1">
      <c r="B236" s="145"/>
      <c r="C236" s="146"/>
      <c r="D236" s="155" t="s">
        <v>130</v>
      </c>
      <c r="E236" s="155"/>
      <c r="F236" s="155"/>
      <c r="G236" s="155"/>
      <c r="H236" s="155"/>
      <c r="I236" s="155"/>
      <c r="J236" s="155"/>
      <c r="K236" s="155"/>
      <c r="L236" s="155"/>
      <c r="M236" s="155"/>
      <c r="N236" s="254">
        <f>BK236</f>
        <v>0</v>
      </c>
      <c r="O236" s="255"/>
      <c r="P236" s="255"/>
      <c r="Q236" s="255"/>
      <c r="R236" s="148"/>
      <c r="T236" s="149"/>
      <c r="U236" s="146"/>
      <c r="V236" s="146"/>
      <c r="W236" s="150">
        <f>SUM(W237:W243)</f>
        <v>0</v>
      </c>
      <c r="X236" s="146"/>
      <c r="Y236" s="150">
        <f>SUM(Y237:Y243)</f>
        <v>2.7931948000000002</v>
      </c>
      <c r="Z236" s="146"/>
      <c r="AA236" s="151">
        <f>SUM(AA237:AA243)</f>
        <v>0</v>
      </c>
      <c r="AR236" s="152" t="s">
        <v>101</v>
      </c>
      <c r="AT236" s="153" t="s">
        <v>77</v>
      </c>
      <c r="AU236" s="153" t="s">
        <v>9</v>
      </c>
      <c r="AY236" s="152" t="s">
        <v>163</v>
      </c>
      <c r="BK236" s="154">
        <f>SUM(BK237:BK243)</f>
        <v>0</v>
      </c>
    </row>
    <row r="237" spans="2:65" s="1" customFormat="1" ht="31.5" customHeight="1">
      <c r="B237" s="127"/>
      <c r="C237" s="156" t="s">
        <v>467</v>
      </c>
      <c r="D237" s="156" t="s">
        <v>164</v>
      </c>
      <c r="E237" s="157" t="s">
        <v>468</v>
      </c>
      <c r="F237" s="242" t="s">
        <v>469</v>
      </c>
      <c r="G237" s="242"/>
      <c r="H237" s="242"/>
      <c r="I237" s="242"/>
      <c r="J237" s="158" t="s">
        <v>185</v>
      </c>
      <c r="K237" s="159">
        <v>48.02</v>
      </c>
      <c r="L237" s="243">
        <v>0</v>
      </c>
      <c r="M237" s="243"/>
      <c r="N237" s="244">
        <f t="shared" ref="N237:N243" si="55">ROUND(L237*K237,0)</f>
        <v>0</v>
      </c>
      <c r="O237" s="244"/>
      <c r="P237" s="244"/>
      <c r="Q237" s="244"/>
      <c r="R237" s="130"/>
      <c r="T237" s="160" t="s">
        <v>5</v>
      </c>
      <c r="U237" s="43" t="s">
        <v>43</v>
      </c>
      <c r="V237" s="35"/>
      <c r="W237" s="161">
        <f t="shared" ref="W237:W243" si="56">V237*K237</f>
        <v>0</v>
      </c>
      <c r="X237" s="161">
        <v>1.6990000000000002E-2</v>
      </c>
      <c r="Y237" s="161">
        <f t="shared" ref="Y237:Y243" si="57">X237*K237</f>
        <v>0.81585980000000013</v>
      </c>
      <c r="Z237" s="161">
        <v>0</v>
      </c>
      <c r="AA237" s="162">
        <f t="shared" ref="AA237:AA243" si="58">Z237*K237</f>
        <v>0</v>
      </c>
      <c r="AR237" s="17" t="s">
        <v>228</v>
      </c>
      <c r="AT237" s="17" t="s">
        <v>164</v>
      </c>
      <c r="AU237" s="17" t="s">
        <v>101</v>
      </c>
      <c r="AY237" s="17" t="s">
        <v>163</v>
      </c>
      <c r="BE237" s="101">
        <f t="shared" ref="BE237:BE243" si="59">IF(U237="základní",N237,0)</f>
        <v>0</v>
      </c>
      <c r="BF237" s="101">
        <f t="shared" ref="BF237:BF243" si="60">IF(U237="snížená",N237,0)</f>
        <v>0</v>
      </c>
      <c r="BG237" s="101">
        <f t="shared" ref="BG237:BG243" si="61">IF(U237="zákl. přenesená",N237,0)</f>
        <v>0</v>
      </c>
      <c r="BH237" s="101">
        <f t="shared" ref="BH237:BH243" si="62">IF(U237="sníž. přenesená",N237,0)</f>
        <v>0</v>
      </c>
      <c r="BI237" s="101">
        <f t="shared" ref="BI237:BI243" si="63">IF(U237="nulová",N237,0)</f>
        <v>0</v>
      </c>
      <c r="BJ237" s="17" t="s">
        <v>9</v>
      </c>
      <c r="BK237" s="101">
        <f t="shared" ref="BK237:BK243" si="64">ROUND(L237*K237,0)</f>
        <v>0</v>
      </c>
      <c r="BL237" s="17" t="s">
        <v>228</v>
      </c>
      <c r="BM237" s="17" t="s">
        <v>470</v>
      </c>
    </row>
    <row r="238" spans="2:65" s="1" customFormat="1" ht="31.5" customHeight="1">
      <c r="B238" s="127"/>
      <c r="C238" s="156" t="s">
        <v>471</v>
      </c>
      <c r="D238" s="156" t="s">
        <v>164</v>
      </c>
      <c r="E238" s="157" t="s">
        <v>472</v>
      </c>
      <c r="F238" s="242" t="s">
        <v>473</v>
      </c>
      <c r="G238" s="242"/>
      <c r="H238" s="242"/>
      <c r="I238" s="242"/>
      <c r="J238" s="158" t="s">
        <v>185</v>
      </c>
      <c r="K238" s="159">
        <v>93.79</v>
      </c>
      <c r="L238" s="243">
        <v>0</v>
      </c>
      <c r="M238" s="243"/>
      <c r="N238" s="244">
        <f t="shared" si="55"/>
        <v>0</v>
      </c>
      <c r="O238" s="244"/>
      <c r="P238" s="244"/>
      <c r="Q238" s="244"/>
      <c r="R238" s="130"/>
      <c r="T238" s="160" t="s">
        <v>5</v>
      </c>
      <c r="U238" s="43" t="s">
        <v>43</v>
      </c>
      <c r="V238" s="35"/>
      <c r="W238" s="161">
        <f t="shared" si="56"/>
        <v>0</v>
      </c>
      <c r="X238" s="161">
        <v>1.7319999999999999E-2</v>
      </c>
      <c r="Y238" s="161">
        <f t="shared" si="57"/>
        <v>1.6244428</v>
      </c>
      <c r="Z238" s="161">
        <v>0</v>
      </c>
      <c r="AA238" s="162">
        <f t="shared" si="58"/>
        <v>0</v>
      </c>
      <c r="AR238" s="17" t="s">
        <v>228</v>
      </c>
      <c r="AT238" s="17" t="s">
        <v>164</v>
      </c>
      <c r="AU238" s="17" t="s">
        <v>101</v>
      </c>
      <c r="AY238" s="17" t="s">
        <v>163</v>
      </c>
      <c r="BE238" s="101">
        <f t="shared" si="59"/>
        <v>0</v>
      </c>
      <c r="BF238" s="101">
        <f t="shared" si="60"/>
        <v>0</v>
      </c>
      <c r="BG238" s="101">
        <f t="shared" si="61"/>
        <v>0</v>
      </c>
      <c r="BH238" s="101">
        <f t="shared" si="62"/>
        <v>0</v>
      </c>
      <c r="BI238" s="101">
        <f t="shared" si="63"/>
        <v>0</v>
      </c>
      <c r="BJ238" s="17" t="s">
        <v>9</v>
      </c>
      <c r="BK238" s="101">
        <f t="shared" si="64"/>
        <v>0</v>
      </c>
      <c r="BL238" s="17" t="s">
        <v>228</v>
      </c>
      <c r="BM238" s="17" t="s">
        <v>474</v>
      </c>
    </row>
    <row r="239" spans="2:65" s="1" customFormat="1" ht="31.5" customHeight="1">
      <c r="B239" s="127"/>
      <c r="C239" s="156" t="s">
        <v>475</v>
      </c>
      <c r="D239" s="156" t="s">
        <v>164</v>
      </c>
      <c r="E239" s="157" t="s">
        <v>476</v>
      </c>
      <c r="F239" s="242" t="s">
        <v>477</v>
      </c>
      <c r="G239" s="242"/>
      <c r="H239" s="242"/>
      <c r="I239" s="242"/>
      <c r="J239" s="158" t="s">
        <v>194</v>
      </c>
      <c r="K239" s="159">
        <v>12.75</v>
      </c>
      <c r="L239" s="243">
        <v>0</v>
      </c>
      <c r="M239" s="243"/>
      <c r="N239" s="244">
        <f t="shared" si="55"/>
        <v>0</v>
      </c>
      <c r="O239" s="244"/>
      <c r="P239" s="244"/>
      <c r="Q239" s="244"/>
      <c r="R239" s="130"/>
      <c r="T239" s="160" t="s">
        <v>5</v>
      </c>
      <c r="U239" s="43" t="s">
        <v>43</v>
      </c>
      <c r="V239" s="35"/>
      <c r="W239" s="161">
        <f t="shared" si="56"/>
        <v>0</v>
      </c>
      <c r="X239" s="161">
        <v>2.2100000000000002E-2</v>
      </c>
      <c r="Y239" s="161">
        <f t="shared" si="57"/>
        <v>0.281775</v>
      </c>
      <c r="Z239" s="161">
        <v>0</v>
      </c>
      <c r="AA239" s="162">
        <f t="shared" si="58"/>
        <v>0</v>
      </c>
      <c r="AR239" s="17" t="s">
        <v>228</v>
      </c>
      <c r="AT239" s="17" t="s">
        <v>164</v>
      </c>
      <c r="AU239" s="17" t="s">
        <v>101</v>
      </c>
      <c r="AY239" s="17" t="s">
        <v>163</v>
      </c>
      <c r="BE239" s="101">
        <f t="shared" si="59"/>
        <v>0</v>
      </c>
      <c r="BF239" s="101">
        <f t="shared" si="60"/>
        <v>0</v>
      </c>
      <c r="BG239" s="101">
        <f t="shared" si="61"/>
        <v>0</v>
      </c>
      <c r="BH239" s="101">
        <f t="shared" si="62"/>
        <v>0</v>
      </c>
      <c r="BI239" s="101">
        <f t="shared" si="63"/>
        <v>0</v>
      </c>
      <c r="BJ239" s="17" t="s">
        <v>9</v>
      </c>
      <c r="BK239" s="101">
        <f t="shared" si="64"/>
        <v>0</v>
      </c>
      <c r="BL239" s="17" t="s">
        <v>228</v>
      </c>
      <c r="BM239" s="17" t="s">
        <v>478</v>
      </c>
    </row>
    <row r="240" spans="2:65" s="1" customFormat="1" ht="22.5" customHeight="1">
      <c r="B240" s="127"/>
      <c r="C240" s="156" t="s">
        <v>479</v>
      </c>
      <c r="D240" s="156" t="s">
        <v>164</v>
      </c>
      <c r="E240" s="157" t="s">
        <v>480</v>
      </c>
      <c r="F240" s="242" t="s">
        <v>481</v>
      </c>
      <c r="G240" s="242"/>
      <c r="H240" s="242"/>
      <c r="I240" s="242"/>
      <c r="J240" s="158" t="s">
        <v>194</v>
      </c>
      <c r="K240" s="159">
        <v>8.3800000000000008</v>
      </c>
      <c r="L240" s="243">
        <v>0</v>
      </c>
      <c r="M240" s="243"/>
      <c r="N240" s="244">
        <f t="shared" si="55"/>
        <v>0</v>
      </c>
      <c r="O240" s="244"/>
      <c r="P240" s="244"/>
      <c r="Q240" s="244"/>
      <c r="R240" s="130"/>
      <c r="T240" s="160" t="s">
        <v>5</v>
      </c>
      <c r="U240" s="43" t="s">
        <v>43</v>
      </c>
      <c r="V240" s="35"/>
      <c r="W240" s="161">
        <f t="shared" si="56"/>
        <v>0</v>
      </c>
      <c r="X240" s="161">
        <v>3.5400000000000002E-3</v>
      </c>
      <c r="Y240" s="161">
        <f t="shared" si="57"/>
        <v>2.9665200000000003E-2</v>
      </c>
      <c r="Z240" s="161">
        <v>0</v>
      </c>
      <c r="AA240" s="162">
        <f t="shared" si="58"/>
        <v>0</v>
      </c>
      <c r="AR240" s="17" t="s">
        <v>228</v>
      </c>
      <c r="AT240" s="17" t="s">
        <v>164</v>
      </c>
      <c r="AU240" s="17" t="s">
        <v>101</v>
      </c>
      <c r="AY240" s="17" t="s">
        <v>163</v>
      </c>
      <c r="BE240" s="101">
        <f t="shared" si="59"/>
        <v>0</v>
      </c>
      <c r="BF240" s="101">
        <f t="shared" si="60"/>
        <v>0</v>
      </c>
      <c r="BG240" s="101">
        <f t="shared" si="61"/>
        <v>0</v>
      </c>
      <c r="BH240" s="101">
        <f t="shared" si="62"/>
        <v>0</v>
      </c>
      <c r="BI240" s="101">
        <f t="shared" si="63"/>
        <v>0</v>
      </c>
      <c r="BJ240" s="17" t="s">
        <v>9</v>
      </c>
      <c r="BK240" s="101">
        <f t="shared" si="64"/>
        <v>0</v>
      </c>
      <c r="BL240" s="17" t="s">
        <v>228</v>
      </c>
      <c r="BM240" s="17" t="s">
        <v>482</v>
      </c>
    </row>
    <row r="241" spans="2:65" s="1" customFormat="1" ht="22.5" customHeight="1">
      <c r="B241" s="127"/>
      <c r="C241" s="156" t="s">
        <v>483</v>
      </c>
      <c r="D241" s="156" t="s">
        <v>164</v>
      </c>
      <c r="E241" s="157" t="s">
        <v>484</v>
      </c>
      <c r="F241" s="242" t="s">
        <v>485</v>
      </c>
      <c r="G241" s="242"/>
      <c r="H241" s="242"/>
      <c r="I241" s="242"/>
      <c r="J241" s="158" t="s">
        <v>185</v>
      </c>
      <c r="K241" s="159">
        <v>140</v>
      </c>
      <c r="L241" s="243">
        <v>0</v>
      </c>
      <c r="M241" s="243"/>
      <c r="N241" s="244">
        <f t="shared" si="55"/>
        <v>0</v>
      </c>
      <c r="O241" s="244"/>
      <c r="P241" s="244"/>
      <c r="Q241" s="244"/>
      <c r="R241" s="130"/>
      <c r="T241" s="160" t="s">
        <v>5</v>
      </c>
      <c r="U241" s="43" t="s">
        <v>43</v>
      </c>
      <c r="V241" s="35"/>
      <c r="W241" s="161">
        <f t="shared" si="56"/>
        <v>0</v>
      </c>
      <c r="X241" s="161">
        <v>2.0000000000000001E-4</v>
      </c>
      <c r="Y241" s="161">
        <f t="shared" si="57"/>
        <v>2.8000000000000001E-2</v>
      </c>
      <c r="Z241" s="161">
        <v>0</v>
      </c>
      <c r="AA241" s="162">
        <f t="shared" si="58"/>
        <v>0</v>
      </c>
      <c r="AR241" s="17" t="s">
        <v>228</v>
      </c>
      <c r="AT241" s="17" t="s">
        <v>164</v>
      </c>
      <c r="AU241" s="17" t="s">
        <v>101</v>
      </c>
      <c r="AY241" s="17" t="s">
        <v>163</v>
      </c>
      <c r="BE241" s="101">
        <f t="shared" si="59"/>
        <v>0</v>
      </c>
      <c r="BF241" s="101">
        <f t="shared" si="60"/>
        <v>0</v>
      </c>
      <c r="BG241" s="101">
        <f t="shared" si="61"/>
        <v>0</v>
      </c>
      <c r="BH241" s="101">
        <f t="shared" si="62"/>
        <v>0</v>
      </c>
      <c r="BI241" s="101">
        <f t="shared" si="63"/>
        <v>0</v>
      </c>
      <c r="BJ241" s="17" t="s">
        <v>9</v>
      </c>
      <c r="BK241" s="101">
        <f t="shared" si="64"/>
        <v>0</v>
      </c>
      <c r="BL241" s="17" t="s">
        <v>228</v>
      </c>
      <c r="BM241" s="17" t="s">
        <v>486</v>
      </c>
    </row>
    <row r="242" spans="2:65" s="1" customFormat="1" ht="31.5" customHeight="1">
      <c r="B242" s="127"/>
      <c r="C242" s="156" t="s">
        <v>487</v>
      </c>
      <c r="D242" s="156" t="s">
        <v>164</v>
      </c>
      <c r="E242" s="157" t="s">
        <v>488</v>
      </c>
      <c r="F242" s="242" t="s">
        <v>489</v>
      </c>
      <c r="G242" s="242"/>
      <c r="H242" s="242"/>
      <c r="I242" s="242"/>
      <c r="J242" s="158" t="s">
        <v>194</v>
      </c>
      <c r="K242" s="159">
        <v>3.8</v>
      </c>
      <c r="L242" s="243">
        <v>0</v>
      </c>
      <c r="M242" s="243"/>
      <c r="N242" s="244">
        <f t="shared" si="55"/>
        <v>0</v>
      </c>
      <c r="O242" s="244"/>
      <c r="P242" s="244"/>
      <c r="Q242" s="244"/>
      <c r="R242" s="130"/>
      <c r="T242" s="160" t="s">
        <v>5</v>
      </c>
      <c r="U242" s="43" t="s">
        <v>43</v>
      </c>
      <c r="V242" s="35"/>
      <c r="W242" s="161">
        <f t="shared" si="56"/>
        <v>0</v>
      </c>
      <c r="X242" s="161">
        <v>3.5400000000000002E-3</v>
      </c>
      <c r="Y242" s="161">
        <f t="shared" si="57"/>
        <v>1.3452E-2</v>
      </c>
      <c r="Z242" s="161">
        <v>0</v>
      </c>
      <c r="AA242" s="162">
        <f t="shared" si="58"/>
        <v>0</v>
      </c>
      <c r="AR242" s="17" t="s">
        <v>228</v>
      </c>
      <c r="AT242" s="17" t="s">
        <v>164</v>
      </c>
      <c r="AU242" s="17" t="s">
        <v>101</v>
      </c>
      <c r="AY242" s="17" t="s">
        <v>163</v>
      </c>
      <c r="BE242" s="101">
        <f t="shared" si="59"/>
        <v>0</v>
      </c>
      <c r="BF242" s="101">
        <f t="shared" si="60"/>
        <v>0</v>
      </c>
      <c r="BG242" s="101">
        <f t="shared" si="61"/>
        <v>0</v>
      </c>
      <c r="BH242" s="101">
        <f t="shared" si="62"/>
        <v>0</v>
      </c>
      <c r="BI242" s="101">
        <f t="shared" si="63"/>
        <v>0</v>
      </c>
      <c r="BJ242" s="17" t="s">
        <v>9</v>
      </c>
      <c r="BK242" s="101">
        <f t="shared" si="64"/>
        <v>0</v>
      </c>
      <c r="BL242" s="17" t="s">
        <v>228</v>
      </c>
      <c r="BM242" s="17" t="s">
        <v>490</v>
      </c>
    </row>
    <row r="243" spans="2:65" s="1" customFormat="1" ht="31.5" customHeight="1">
      <c r="B243" s="127"/>
      <c r="C243" s="156" t="s">
        <v>491</v>
      </c>
      <c r="D243" s="156" t="s">
        <v>164</v>
      </c>
      <c r="E243" s="157" t="s">
        <v>492</v>
      </c>
      <c r="F243" s="242" t="s">
        <v>493</v>
      </c>
      <c r="G243" s="242"/>
      <c r="H243" s="242"/>
      <c r="I243" s="242"/>
      <c r="J243" s="158" t="s">
        <v>411</v>
      </c>
      <c r="K243" s="167">
        <v>0</v>
      </c>
      <c r="L243" s="243">
        <v>0</v>
      </c>
      <c r="M243" s="243"/>
      <c r="N243" s="244">
        <f t="shared" si="55"/>
        <v>0</v>
      </c>
      <c r="O243" s="244"/>
      <c r="P243" s="244"/>
      <c r="Q243" s="244"/>
      <c r="R243" s="130"/>
      <c r="T243" s="160" t="s">
        <v>5</v>
      </c>
      <c r="U243" s="43" t="s">
        <v>43</v>
      </c>
      <c r="V243" s="35"/>
      <c r="W243" s="161">
        <f t="shared" si="56"/>
        <v>0</v>
      </c>
      <c r="X243" s="161">
        <v>0</v>
      </c>
      <c r="Y243" s="161">
        <f t="shared" si="57"/>
        <v>0</v>
      </c>
      <c r="Z243" s="161">
        <v>0</v>
      </c>
      <c r="AA243" s="162">
        <f t="shared" si="58"/>
        <v>0</v>
      </c>
      <c r="AR243" s="17" t="s">
        <v>228</v>
      </c>
      <c r="AT243" s="17" t="s">
        <v>164</v>
      </c>
      <c r="AU243" s="17" t="s">
        <v>101</v>
      </c>
      <c r="AY243" s="17" t="s">
        <v>163</v>
      </c>
      <c r="BE243" s="101">
        <f t="shared" si="59"/>
        <v>0</v>
      </c>
      <c r="BF243" s="101">
        <f t="shared" si="60"/>
        <v>0</v>
      </c>
      <c r="BG243" s="101">
        <f t="shared" si="61"/>
        <v>0</v>
      </c>
      <c r="BH243" s="101">
        <f t="shared" si="62"/>
        <v>0</v>
      </c>
      <c r="BI243" s="101">
        <f t="shared" si="63"/>
        <v>0</v>
      </c>
      <c r="BJ243" s="17" t="s">
        <v>9</v>
      </c>
      <c r="BK243" s="101">
        <f t="shared" si="64"/>
        <v>0</v>
      </c>
      <c r="BL243" s="17" t="s">
        <v>228</v>
      </c>
      <c r="BM243" s="17" t="s">
        <v>494</v>
      </c>
    </row>
    <row r="244" spans="2:65" s="9" customFormat="1" ht="29.85" customHeight="1">
      <c r="B244" s="145"/>
      <c r="C244" s="146"/>
      <c r="D244" s="155" t="s">
        <v>131</v>
      </c>
      <c r="E244" s="155"/>
      <c r="F244" s="155"/>
      <c r="G244" s="155"/>
      <c r="H244" s="155"/>
      <c r="I244" s="155"/>
      <c r="J244" s="155"/>
      <c r="K244" s="155"/>
      <c r="L244" s="155"/>
      <c r="M244" s="155"/>
      <c r="N244" s="254">
        <f>BK244</f>
        <v>0</v>
      </c>
      <c r="O244" s="255"/>
      <c r="P244" s="255"/>
      <c r="Q244" s="255"/>
      <c r="R244" s="148"/>
      <c r="T244" s="149"/>
      <c r="U244" s="146"/>
      <c r="V244" s="146"/>
      <c r="W244" s="150">
        <f>SUM(W245:W246)</f>
        <v>0</v>
      </c>
      <c r="X244" s="146"/>
      <c r="Y244" s="150">
        <f>SUM(Y245:Y246)</f>
        <v>1.1057999999999998E-2</v>
      </c>
      <c r="Z244" s="146"/>
      <c r="AA244" s="151">
        <f>SUM(AA245:AA246)</f>
        <v>0</v>
      </c>
      <c r="AR244" s="152" t="s">
        <v>101</v>
      </c>
      <c r="AT244" s="153" t="s">
        <v>77</v>
      </c>
      <c r="AU244" s="153" t="s">
        <v>9</v>
      </c>
      <c r="AY244" s="152" t="s">
        <v>163</v>
      </c>
      <c r="BK244" s="154">
        <f>SUM(BK245:BK246)</f>
        <v>0</v>
      </c>
    </row>
    <row r="245" spans="2:65" s="1" customFormat="1" ht="31.5" customHeight="1">
      <c r="B245" s="127"/>
      <c r="C245" s="156" t="s">
        <v>495</v>
      </c>
      <c r="D245" s="156" t="s">
        <v>164</v>
      </c>
      <c r="E245" s="157" t="s">
        <v>496</v>
      </c>
      <c r="F245" s="242" t="s">
        <v>497</v>
      </c>
      <c r="G245" s="242"/>
      <c r="H245" s="242"/>
      <c r="I245" s="242"/>
      <c r="J245" s="158" t="s">
        <v>194</v>
      </c>
      <c r="K245" s="159">
        <v>3.8</v>
      </c>
      <c r="L245" s="243">
        <v>0</v>
      </c>
      <c r="M245" s="243"/>
      <c r="N245" s="244">
        <f>ROUND(L245*K245,0)</f>
        <v>0</v>
      </c>
      <c r="O245" s="244"/>
      <c r="P245" s="244"/>
      <c r="Q245" s="244"/>
      <c r="R245" s="130"/>
      <c r="T245" s="160" t="s">
        <v>5</v>
      </c>
      <c r="U245" s="43" t="s">
        <v>43</v>
      </c>
      <c r="V245" s="35"/>
      <c r="W245" s="161">
        <f>V245*K245</f>
        <v>0</v>
      </c>
      <c r="X245" s="161">
        <v>2.9099999999999998E-3</v>
      </c>
      <c r="Y245" s="161">
        <f>X245*K245</f>
        <v>1.1057999999999998E-2</v>
      </c>
      <c r="Z245" s="161">
        <v>0</v>
      </c>
      <c r="AA245" s="162">
        <f>Z245*K245</f>
        <v>0</v>
      </c>
      <c r="AR245" s="17" t="s">
        <v>228</v>
      </c>
      <c r="AT245" s="17" t="s">
        <v>164</v>
      </c>
      <c r="AU245" s="17" t="s">
        <v>101</v>
      </c>
      <c r="AY245" s="17" t="s">
        <v>163</v>
      </c>
      <c r="BE245" s="101">
        <f>IF(U245="základní",N245,0)</f>
        <v>0</v>
      </c>
      <c r="BF245" s="101">
        <f>IF(U245="snížená",N245,0)</f>
        <v>0</v>
      </c>
      <c r="BG245" s="101">
        <f>IF(U245="zákl. přenesená",N245,0)</f>
        <v>0</v>
      </c>
      <c r="BH245" s="101">
        <f>IF(U245="sníž. přenesená",N245,0)</f>
        <v>0</v>
      </c>
      <c r="BI245" s="101">
        <f>IF(U245="nulová",N245,0)</f>
        <v>0</v>
      </c>
      <c r="BJ245" s="17" t="s">
        <v>9</v>
      </c>
      <c r="BK245" s="101">
        <f>ROUND(L245*K245,0)</f>
        <v>0</v>
      </c>
      <c r="BL245" s="17" t="s">
        <v>228</v>
      </c>
      <c r="BM245" s="17" t="s">
        <v>498</v>
      </c>
    </row>
    <row r="246" spans="2:65" s="1" customFormat="1" ht="31.5" customHeight="1">
      <c r="B246" s="127"/>
      <c r="C246" s="156" t="s">
        <v>499</v>
      </c>
      <c r="D246" s="156" t="s">
        <v>164</v>
      </c>
      <c r="E246" s="157" t="s">
        <v>500</v>
      </c>
      <c r="F246" s="242" t="s">
        <v>501</v>
      </c>
      <c r="G246" s="242"/>
      <c r="H246" s="242"/>
      <c r="I246" s="242"/>
      <c r="J246" s="158" t="s">
        <v>411</v>
      </c>
      <c r="K246" s="167">
        <v>0</v>
      </c>
      <c r="L246" s="243">
        <v>0</v>
      </c>
      <c r="M246" s="243"/>
      <c r="N246" s="244">
        <f>ROUND(L246*K246,0)</f>
        <v>0</v>
      </c>
      <c r="O246" s="244"/>
      <c r="P246" s="244"/>
      <c r="Q246" s="244"/>
      <c r="R246" s="130"/>
      <c r="T246" s="160" t="s">
        <v>5</v>
      </c>
      <c r="U246" s="43" t="s">
        <v>43</v>
      </c>
      <c r="V246" s="35"/>
      <c r="W246" s="161">
        <f>V246*K246</f>
        <v>0</v>
      </c>
      <c r="X246" s="161">
        <v>0</v>
      </c>
      <c r="Y246" s="161">
        <f>X246*K246</f>
        <v>0</v>
      </c>
      <c r="Z246" s="161">
        <v>0</v>
      </c>
      <c r="AA246" s="162">
        <f>Z246*K246</f>
        <v>0</v>
      </c>
      <c r="AR246" s="17" t="s">
        <v>228</v>
      </c>
      <c r="AT246" s="17" t="s">
        <v>164</v>
      </c>
      <c r="AU246" s="17" t="s">
        <v>101</v>
      </c>
      <c r="AY246" s="17" t="s">
        <v>163</v>
      </c>
      <c r="BE246" s="101">
        <f>IF(U246="základní",N246,0)</f>
        <v>0</v>
      </c>
      <c r="BF246" s="101">
        <f>IF(U246="snížená",N246,0)</f>
        <v>0</v>
      </c>
      <c r="BG246" s="101">
        <f>IF(U246="zákl. přenesená",N246,0)</f>
        <v>0</v>
      </c>
      <c r="BH246" s="101">
        <f>IF(U246="sníž. přenesená",N246,0)</f>
        <v>0</v>
      </c>
      <c r="BI246" s="101">
        <f>IF(U246="nulová",N246,0)</f>
        <v>0</v>
      </c>
      <c r="BJ246" s="17" t="s">
        <v>9</v>
      </c>
      <c r="BK246" s="101">
        <f>ROUND(L246*K246,0)</f>
        <v>0</v>
      </c>
      <c r="BL246" s="17" t="s">
        <v>228</v>
      </c>
      <c r="BM246" s="17" t="s">
        <v>502</v>
      </c>
    </row>
    <row r="247" spans="2:65" s="9" customFormat="1" ht="29.85" customHeight="1">
      <c r="B247" s="145"/>
      <c r="C247" s="146"/>
      <c r="D247" s="155" t="s">
        <v>132</v>
      </c>
      <c r="E247" s="155"/>
      <c r="F247" s="155"/>
      <c r="G247" s="155"/>
      <c r="H247" s="155"/>
      <c r="I247" s="155"/>
      <c r="J247" s="155"/>
      <c r="K247" s="155"/>
      <c r="L247" s="155"/>
      <c r="M247" s="155"/>
      <c r="N247" s="254">
        <f>BK247</f>
        <v>0</v>
      </c>
      <c r="O247" s="255"/>
      <c r="P247" s="255"/>
      <c r="Q247" s="255"/>
      <c r="R247" s="148"/>
      <c r="T247" s="149"/>
      <c r="U247" s="146"/>
      <c r="V247" s="146"/>
      <c r="W247" s="150">
        <f>SUM(W248:W270)</f>
        <v>0</v>
      </c>
      <c r="X247" s="146"/>
      <c r="Y247" s="150">
        <f>SUM(Y248:Y270)</f>
        <v>0.124765</v>
      </c>
      <c r="Z247" s="146"/>
      <c r="AA247" s="151">
        <f>SUM(AA248:AA270)</f>
        <v>0</v>
      </c>
      <c r="AR247" s="152" t="s">
        <v>101</v>
      </c>
      <c r="AT247" s="153" t="s">
        <v>77</v>
      </c>
      <c r="AU247" s="153" t="s">
        <v>9</v>
      </c>
      <c r="AY247" s="152" t="s">
        <v>163</v>
      </c>
      <c r="BK247" s="154">
        <f>SUM(BK248:BK270)</f>
        <v>0</v>
      </c>
    </row>
    <row r="248" spans="2:65" s="1" customFormat="1" ht="31.5" customHeight="1">
      <c r="B248" s="127"/>
      <c r="C248" s="156" t="s">
        <v>503</v>
      </c>
      <c r="D248" s="156" t="s">
        <v>164</v>
      </c>
      <c r="E248" s="157" t="s">
        <v>504</v>
      </c>
      <c r="F248" s="242" t="s">
        <v>505</v>
      </c>
      <c r="G248" s="242"/>
      <c r="H248" s="242"/>
      <c r="I248" s="242"/>
      <c r="J248" s="158" t="s">
        <v>185</v>
      </c>
      <c r="K248" s="159">
        <v>4.1399999999999997</v>
      </c>
      <c r="L248" s="243">
        <v>0</v>
      </c>
      <c r="M248" s="243"/>
      <c r="N248" s="244">
        <f t="shared" ref="N248:N270" si="65">ROUND(L248*K248,0)</f>
        <v>0</v>
      </c>
      <c r="O248" s="244"/>
      <c r="P248" s="244"/>
      <c r="Q248" s="244"/>
      <c r="R248" s="130"/>
      <c r="T248" s="160" t="s">
        <v>5</v>
      </c>
      <c r="U248" s="43" t="s">
        <v>43</v>
      </c>
      <c r="V248" s="35"/>
      <c r="W248" s="161">
        <f t="shared" ref="W248:W270" si="66">V248*K248</f>
        <v>0</v>
      </c>
      <c r="X248" s="161">
        <v>2.5000000000000001E-4</v>
      </c>
      <c r="Y248" s="161">
        <f t="shared" ref="Y248:Y270" si="67">X248*K248</f>
        <v>1.0349999999999999E-3</v>
      </c>
      <c r="Z248" s="161">
        <v>0</v>
      </c>
      <c r="AA248" s="162">
        <f t="shared" ref="AA248:AA270" si="68">Z248*K248</f>
        <v>0</v>
      </c>
      <c r="AR248" s="17" t="s">
        <v>228</v>
      </c>
      <c r="AT248" s="17" t="s">
        <v>164</v>
      </c>
      <c r="AU248" s="17" t="s">
        <v>101</v>
      </c>
      <c r="AY248" s="17" t="s">
        <v>163</v>
      </c>
      <c r="BE248" s="101">
        <f t="shared" ref="BE248:BE270" si="69">IF(U248="základní",N248,0)</f>
        <v>0</v>
      </c>
      <c r="BF248" s="101">
        <f t="shared" ref="BF248:BF270" si="70">IF(U248="snížená",N248,0)</f>
        <v>0</v>
      </c>
      <c r="BG248" s="101">
        <f t="shared" ref="BG248:BG270" si="71">IF(U248="zákl. přenesená",N248,0)</f>
        <v>0</v>
      </c>
      <c r="BH248" s="101">
        <f t="shared" ref="BH248:BH270" si="72">IF(U248="sníž. přenesená",N248,0)</f>
        <v>0</v>
      </c>
      <c r="BI248" s="101">
        <f t="shared" ref="BI248:BI270" si="73">IF(U248="nulová",N248,0)</f>
        <v>0</v>
      </c>
      <c r="BJ248" s="17" t="s">
        <v>9</v>
      </c>
      <c r="BK248" s="101">
        <f t="shared" ref="BK248:BK270" si="74">ROUND(L248*K248,0)</f>
        <v>0</v>
      </c>
      <c r="BL248" s="17" t="s">
        <v>228</v>
      </c>
      <c r="BM248" s="17" t="s">
        <v>506</v>
      </c>
    </row>
    <row r="249" spans="2:65" s="1" customFormat="1" ht="31.5" customHeight="1">
      <c r="B249" s="127"/>
      <c r="C249" s="156" t="s">
        <v>507</v>
      </c>
      <c r="D249" s="156" t="s">
        <v>164</v>
      </c>
      <c r="E249" s="157" t="s">
        <v>508</v>
      </c>
      <c r="F249" s="242" t="s">
        <v>509</v>
      </c>
      <c r="G249" s="242"/>
      <c r="H249" s="242"/>
      <c r="I249" s="242"/>
      <c r="J249" s="158" t="s">
        <v>172</v>
      </c>
      <c r="K249" s="159">
        <v>1</v>
      </c>
      <c r="L249" s="243">
        <v>0</v>
      </c>
      <c r="M249" s="243"/>
      <c r="N249" s="244">
        <f t="shared" si="65"/>
        <v>0</v>
      </c>
      <c r="O249" s="244"/>
      <c r="P249" s="244"/>
      <c r="Q249" s="244"/>
      <c r="R249" s="130"/>
      <c r="T249" s="160" t="s">
        <v>5</v>
      </c>
      <c r="U249" s="43" t="s">
        <v>43</v>
      </c>
      <c r="V249" s="35"/>
      <c r="W249" s="161">
        <f t="shared" si="66"/>
        <v>0</v>
      </c>
      <c r="X249" s="161">
        <v>2.5000000000000001E-4</v>
      </c>
      <c r="Y249" s="161">
        <f t="shared" si="67"/>
        <v>2.5000000000000001E-4</v>
      </c>
      <c r="Z249" s="161">
        <v>0</v>
      </c>
      <c r="AA249" s="162">
        <f t="shared" si="68"/>
        <v>0</v>
      </c>
      <c r="AR249" s="17" t="s">
        <v>228</v>
      </c>
      <c r="AT249" s="17" t="s">
        <v>164</v>
      </c>
      <c r="AU249" s="17" t="s">
        <v>101</v>
      </c>
      <c r="AY249" s="17" t="s">
        <v>163</v>
      </c>
      <c r="BE249" s="101">
        <f t="shared" si="69"/>
        <v>0</v>
      </c>
      <c r="BF249" s="101">
        <f t="shared" si="70"/>
        <v>0</v>
      </c>
      <c r="BG249" s="101">
        <f t="shared" si="71"/>
        <v>0</v>
      </c>
      <c r="BH249" s="101">
        <f t="shared" si="72"/>
        <v>0</v>
      </c>
      <c r="BI249" s="101">
        <f t="shared" si="73"/>
        <v>0</v>
      </c>
      <c r="BJ249" s="17" t="s">
        <v>9</v>
      </c>
      <c r="BK249" s="101">
        <f t="shared" si="74"/>
        <v>0</v>
      </c>
      <c r="BL249" s="17" t="s">
        <v>228</v>
      </c>
      <c r="BM249" s="17" t="s">
        <v>510</v>
      </c>
    </row>
    <row r="250" spans="2:65" s="1" customFormat="1" ht="31.5" customHeight="1">
      <c r="B250" s="127"/>
      <c r="C250" s="163" t="s">
        <v>511</v>
      </c>
      <c r="D250" s="163" t="s">
        <v>241</v>
      </c>
      <c r="E250" s="164" t="s">
        <v>512</v>
      </c>
      <c r="F250" s="245" t="s">
        <v>513</v>
      </c>
      <c r="G250" s="245"/>
      <c r="H250" s="245"/>
      <c r="I250" s="245"/>
      <c r="J250" s="165" t="s">
        <v>172</v>
      </c>
      <c r="K250" s="166">
        <v>1</v>
      </c>
      <c r="L250" s="246">
        <v>0</v>
      </c>
      <c r="M250" s="246"/>
      <c r="N250" s="247">
        <f t="shared" si="65"/>
        <v>0</v>
      </c>
      <c r="O250" s="244"/>
      <c r="P250" s="244"/>
      <c r="Q250" s="244"/>
      <c r="R250" s="130"/>
      <c r="T250" s="160" t="s">
        <v>5</v>
      </c>
      <c r="U250" s="43" t="s">
        <v>43</v>
      </c>
      <c r="V250" s="35"/>
      <c r="W250" s="161">
        <f t="shared" si="66"/>
        <v>0</v>
      </c>
      <c r="X250" s="161">
        <v>0.02</v>
      </c>
      <c r="Y250" s="161">
        <f t="shared" si="67"/>
        <v>0.02</v>
      </c>
      <c r="Z250" s="161">
        <v>0</v>
      </c>
      <c r="AA250" s="162">
        <f t="shared" si="68"/>
        <v>0</v>
      </c>
      <c r="AR250" s="17" t="s">
        <v>292</v>
      </c>
      <c r="AT250" s="17" t="s">
        <v>241</v>
      </c>
      <c r="AU250" s="17" t="s">
        <v>101</v>
      </c>
      <c r="AY250" s="17" t="s">
        <v>163</v>
      </c>
      <c r="BE250" s="101">
        <f t="shared" si="69"/>
        <v>0</v>
      </c>
      <c r="BF250" s="101">
        <f t="shared" si="70"/>
        <v>0</v>
      </c>
      <c r="BG250" s="101">
        <f t="shared" si="71"/>
        <v>0</v>
      </c>
      <c r="BH250" s="101">
        <f t="shared" si="72"/>
        <v>0</v>
      </c>
      <c r="BI250" s="101">
        <f t="shared" si="73"/>
        <v>0</v>
      </c>
      <c r="BJ250" s="17" t="s">
        <v>9</v>
      </c>
      <c r="BK250" s="101">
        <f t="shared" si="74"/>
        <v>0</v>
      </c>
      <c r="BL250" s="17" t="s">
        <v>228</v>
      </c>
      <c r="BM250" s="17" t="s">
        <v>514</v>
      </c>
    </row>
    <row r="251" spans="2:65" s="1" customFormat="1" ht="31.5" customHeight="1">
      <c r="B251" s="127"/>
      <c r="C251" s="163" t="s">
        <v>515</v>
      </c>
      <c r="D251" s="163" t="s">
        <v>241</v>
      </c>
      <c r="E251" s="164" t="s">
        <v>516</v>
      </c>
      <c r="F251" s="245" t="s">
        <v>517</v>
      </c>
      <c r="G251" s="245"/>
      <c r="H251" s="245"/>
      <c r="I251" s="245"/>
      <c r="J251" s="165" t="s">
        <v>172</v>
      </c>
      <c r="K251" s="166">
        <v>3</v>
      </c>
      <c r="L251" s="246">
        <v>0</v>
      </c>
      <c r="M251" s="246"/>
      <c r="N251" s="247">
        <f t="shared" si="65"/>
        <v>0</v>
      </c>
      <c r="O251" s="244"/>
      <c r="P251" s="244"/>
      <c r="Q251" s="244"/>
      <c r="R251" s="130"/>
      <c r="T251" s="160" t="s">
        <v>5</v>
      </c>
      <c r="U251" s="43" t="s">
        <v>43</v>
      </c>
      <c r="V251" s="35"/>
      <c r="W251" s="161">
        <f t="shared" si="66"/>
        <v>0</v>
      </c>
      <c r="X251" s="161">
        <v>2.8000000000000001E-2</v>
      </c>
      <c r="Y251" s="161">
        <f t="shared" si="67"/>
        <v>8.4000000000000005E-2</v>
      </c>
      <c r="Z251" s="161">
        <v>0</v>
      </c>
      <c r="AA251" s="162">
        <f t="shared" si="68"/>
        <v>0</v>
      </c>
      <c r="AR251" s="17" t="s">
        <v>292</v>
      </c>
      <c r="AT251" s="17" t="s">
        <v>241</v>
      </c>
      <c r="AU251" s="17" t="s">
        <v>101</v>
      </c>
      <c r="AY251" s="17" t="s">
        <v>163</v>
      </c>
      <c r="BE251" s="101">
        <f t="shared" si="69"/>
        <v>0</v>
      </c>
      <c r="BF251" s="101">
        <f t="shared" si="70"/>
        <v>0</v>
      </c>
      <c r="BG251" s="101">
        <f t="shared" si="71"/>
        <v>0</v>
      </c>
      <c r="BH251" s="101">
        <f t="shared" si="72"/>
        <v>0</v>
      </c>
      <c r="BI251" s="101">
        <f t="shared" si="73"/>
        <v>0</v>
      </c>
      <c r="BJ251" s="17" t="s">
        <v>9</v>
      </c>
      <c r="BK251" s="101">
        <f t="shared" si="74"/>
        <v>0</v>
      </c>
      <c r="BL251" s="17" t="s">
        <v>228</v>
      </c>
      <c r="BM251" s="17" t="s">
        <v>518</v>
      </c>
    </row>
    <row r="252" spans="2:65" s="1" customFormat="1" ht="31.5" customHeight="1">
      <c r="B252" s="127"/>
      <c r="C252" s="156" t="s">
        <v>519</v>
      </c>
      <c r="D252" s="156" t="s">
        <v>164</v>
      </c>
      <c r="E252" s="157" t="s">
        <v>520</v>
      </c>
      <c r="F252" s="242" t="s">
        <v>521</v>
      </c>
      <c r="G252" s="242"/>
      <c r="H252" s="242"/>
      <c r="I252" s="242"/>
      <c r="J252" s="158" t="s">
        <v>172</v>
      </c>
      <c r="K252" s="159">
        <v>7</v>
      </c>
      <c r="L252" s="243">
        <v>0</v>
      </c>
      <c r="M252" s="243"/>
      <c r="N252" s="244">
        <f t="shared" si="65"/>
        <v>0</v>
      </c>
      <c r="O252" s="244"/>
      <c r="P252" s="244"/>
      <c r="Q252" s="244"/>
      <c r="R252" s="130"/>
      <c r="T252" s="160" t="s">
        <v>5</v>
      </c>
      <c r="U252" s="43" t="s">
        <v>43</v>
      </c>
      <c r="V252" s="35"/>
      <c r="W252" s="161">
        <f t="shared" si="66"/>
        <v>0</v>
      </c>
      <c r="X252" s="161">
        <v>0</v>
      </c>
      <c r="Y252" s="161">
        <f t="shared" si="67"/>
        <v>0</v>
      </c>
      <c r="Z252" s="161">
        <v>0</v>
      </c>
      <c r="AA252" s="162">
        <f t="shared" si="68"/>
        <v>0</v>
      </c>
      <c r="AR252" s="17" t="s">
        <v>228</v>
      </c>
      <c r="AT252" s="17" t="s">
        <v>164</v>
      </c>
      <c r="AU252" s="17" t="s">
        <v>101</v>
      </c>
      <c r="AY252" s="17" t="s">
        <v>163</v>
      </c>
      <c r="BE252" s="101">
        <f t="shared" si="69"/>
        <v>0</v>
      </c>
      <c r="BF252" s="101">
        <f t="shared" si="70"/>
        <v>0</v>
      </c>
      <c r="BG252" s="101">
        <f t="shared" si="71"/>
        <v>0</v>
      </c>
      <c r="BH252" s="101">
        <f t="shared" si="72"/>
        <v>0</v>
      </c>
      <c r="BI252" s="101">
        <f t="shared" si="73"/>
        <v>0</v>
      </c>
      <c r="BJ252" s="17" t="s">
        <v>9</v>
      </c>
      <c r="BK252" s="101">
        <f t="shared" si="74"/>
        <v>0</v>
      </c>
      <c r="BL252" s="17" t="s">
        <v>228</v>
      </c>
      <c r="BM252" s="17" t="s">
        <v>522</v>
      </c>
    </row>
    <row r="253" spans="2:65" s="1" customFormat="1" ht="31.5" customHeight="1">
      <c r="B253" s="127"/>
      <c r="C253" s="156" t="s">
        <v>523</v>
      </c>
      <c r="D253" s="156" t="s">
        <v>164</v>
      </c>
      <c r="E253" s="157" t="s">
        <v>524</v>
      </c>
      <c r="F253" s="242" t="s">
        <v>525</v>
      </c>
      <c r="G253" s="242"/>
      <c r="H253" s="242"/>
      <c r="I253" s="242"/>
      <c r="J253" s="158" t="s">
        <v>172</v>
      </c>
      <c r="K253" s="159">
        <v>2</v>
      </c>
      <c r="L253" s="243">
        <v>0</v>
      </c>
      <c r="M253" s="243"/>
      <c r="N253" s="244">
        <f t="shared" si="65"/>
        <v>0</v>
      </c>
      <c r="O253" s="244"/>
      <c r="P253" s="244"/>
      <c r="Q253" s="244"/>
      <c r="R253" s="130"/>
      <c r="T253" s="160" t="s">
        <v>5</v>
      </c>
      <c r="U253" s="43" t="s">
        <v>43</v>
      </c>
      <c r="V253" s="35"/>
      <c r="W253" s="161">
        <f t="shared" si="66"/>
        <v>0</v>
      </c>
      <c r="X253" s="161">
        <v>0</v>
      </c>
      <c r="Y253" s="161">
        <f t="shared" si="67"/>
        <v>0</v>
      </c>
      <c r="Z253" s="161">
        <v>0</v>
      </c>
      <c r="AA253" s="162">
        <f t="shared" si="68"/>
        <v>0</v>
      </c>
      <c r="AR253" s="17" t="s">
        <v>228</v>
      </c>
      <c r="AT253" s="17" t="s">
        <v>164</v>
      </c>
      <c r="AU253" s="17" t="s">
        <v>101</v>
      </c>
      <c r="AY253" s="17" t="s">
        <v>163</v>
      </c>
      <c r="BE253" s="101">
        <f t="shared" si="69"/>
        <v>0</v>
      </c>
      <c r="BF253" s="101">
        <f t="shared" si="70"/>
        <v>0</v>
      </c>
      <c r="BG253" s="101">
        <f t="shared" si="71"/>
        <v>0</v>
      </c>
      <c r="BH253" s="101">
        <f t="shared" si="72"/>
        <v>0</v>
      </c>
      <c r="BI253" s="101">
        <f t="shared" si="73"/>
        <v>0</v>
      </c>
      <c r="BJ253" s="17" t="s">
        <v>9</v>
      </c>
      <c r="BK253" s="101">
        <f t="shared" si="74"/>
        <v>0</v>
      </c>
      <c r="BL253" s="17" t="s">
        <v>228</v>
      </c>
      <c r="BM253" s="17" t="s">
        <v>526</v>
      </c>
    </row>
    <row r="254" spans="2:65" s="1" customFormat="1" ht="22.5" customHeight="1">
      <c r="B254" s="127"/>
      <c r="C254" s="163" t="s">
        <v>527</v>
      </c>
      <c r="D254" s="163" t="s">
        <v>241</v>
      </c>
      <c r="E254" s="164" t="s">
        <v>528</v>
      </c>
      <c r="F254" s="245" t="s">
        <v>529</v>
      </c>
      <c r="G254" s="245"/>
      <c r="H254" s="245"/>
      <c r="I254" s="245"/>
      <c r="J254" s="165" t="s">
        <v>215</v>
      </c>
      <c r="K254" s="166">
        <v>3</v>
      </c>
      <c r="L254" s="246">
        <v>0</v>
      </c>
      <c r="M254" s="246"/>
      <c r="N254" s="247">
        <f t="shared" si="65"/>
        <v>0</v>
      </c>
      <c r="O254" s="244"/>
      <c r="P254" s="244"/>
      <c r="Q254" s="244"/>
      <c r="R254" s="130"/>
      <c r="T254" s="160" t="s">
        <v>5</v>
      </c>
      <c r="U254" s="43" t="s">
        <v>43</v>
      </c>
      <c r="V254" s="35"/>
      <c r="W254" s="161">
        <f t="shared" si="66"/>
        <v>0</v>
      </c>
      <c r="X254" s="161">
        <v>0</v>
      </c>
      <c r="Y254" s="161">
        <f t="shared" si="67"/>
        <v>0</v>
      </c>
      <c r="Z254" s="161">
        <v>0</v>
      </c>
      <c r="AA254" s="162">
        <f t="shared" si="68"/>
        <v>0</v>
      </c>
      <c r="AR254" s="17" t="s">
        <v>292</v>
      </c>
      <c r="AT254" s="17" t="s">
        <v>241</v>
      </c>
      <c r="AU254" s="17" t="s">
        <v>101</v>
      </c>
      <c r="AY254" s="17" t="s">
        <v>163</v>
      </c>
      <c r="BE254" s="101">
        <f t="shared" si="69"/>
        <v>0</v>
      </c>
      <c r="BF254" s="101">
        <f t="shared" si="70"/>
        <v>0</v>
      </c>
      <c r="BG254" s="101">
        <f t="shared" si="71"/>
        <v>0</v>
      </c>
      <c r="BH254" s="101">
        <f t="shared" si="72"/>
        <v>0</v>
      </c>
      <c r="BI254" s="101">
        <f t="shared" si="73"/>
        <v>0</v>
      </c>
      <c r="BJ254" s="17" t="s">
        <v>9</v>
      </c>
      <c r="BK254" s="101">
        <f t="shared" si="74"/>
        <v>0</v>
      </c>
      <c r="BL254" s="17" t="s">
        <v>228</v>
      </c>
      <c r="BM254" s="17" t="s">
        <v>530</v>
      </c>
    </row>
    <row r="255" spans="2:65" s="1" customFormat="1" ht="22.5" customHeight="1">
      <c r="B255" s="127"/>
      <c r="C255" s="163" t="s">
        <v>531</v>
      </c>
      <c r="D255" s="163" t="s">
        <v>241</v>
      </c>
      <c r="E255" s="164" t="s">
        <v>532</v>
      </c>
      <c r="F255" s="245" t="s">
        <v>533</v>
      </c>
      <c r="G255" s="245"/>
      <c r="H255" s="245"/>
      <c r="I255" s="245"/>
      <c r="J255" s="165" t="s">
        <v>215</v>
      </c>
      <c r="K255" s="166">
        <v>1</v>
      </c>
      <c r="L255" s="246">
        <v>0</v>
      </c>
      <c r="M255" s="246"/>
      <c r="N255" s="247">
        <f t="shared" si="65"/>
        <v>0</v>
      </c>
      <c r="O255" s="244"/>
      <c r="P255" s="244"/>
      <c r="Q255" s="244"/>
      <c r="R255" s="130"/>
      <c r="T255" s="160" t="s">
        <v>5</v>
      </c>
      <c r="U255" s="43" t="s">
        <v>43</v>
      </c>
      <c r="V255" s="35"/>
      <c r="W255" s="161">
        <f t="shared" si="66"/>
        <v>0</v>
      </c>
      <c r="X255" s="161">
        <v>0</v>
      </c>
      <c r="Y255" s="161">
        <f t="shared" si="67"/>
        <v>0</v>
      </c>
      <c r="Z255" s="161">
        <v>0</v>
      </c>
      <c r="AA255" s="162">
        <f t="shared" si="68"/>
        <v>0</v>
      </c>
      <c r="AR255" s="17" t="s">
        <v>292</v>
      </c>
      <c r="AT255" s="17" t="s">
        <v>241</v>
      </c>
      <c r="AU255" s="17" t="s">
        <v>101</v>
      </c>
      <c r="AY255" s="17" t="s">
        <v>163</v>
      </c>
      <c r="BE255" s="101">
        <f t="shared" si="69"/>
        <v>0</v>
      </c>
      <c r="BF255" s="101">
        <f t="shared" si="70"/>
        <v>0</v>
      </c>
      <c r="BG255" s="101">
        <f t="shared" si="71"/>
        <v>0</v>
      </c>
      <c r="BH255" s="101">
        <f t="shared" si="72"/>
        <v>0</v>
      </c>
      <c r="BI255" s="101">
        <f t="shared" si="73"/>
        <v>0</v>
      </c>
      <c r="BJ255" s="17" t="s">
        <v>9</v>
      </c>
      <c r="BK255" s="101">
        <f t="shared" si="74"/>
        <v>0</v>
      </c>
      <c r="BL255" s="17" t="s">
        <v>228</v>
      </c>
      <c r="BM255" s="17" t="s">
        <v>534</v>
      </c>
    </row>
    <row r="256" spans="2:65" s="1" customFormat="1" ht="31.5" customHeight="1">
      <c r="B256" s="127"/>
      <c r="C256" s="163" t="s">
        <v>535</v>
      </c>
      <c r="D256" s="163" t="s">
        <v>241</v>
      </c>
      <c r="E256" s="164" t="s">
        <v>536</v>
      </c>
      <c r="F256" s="245" t="s">
        <v>537</v>
      </c>
      <c r="G256" s="245"/>
      <c r="H256" s="245"/>
      <c r="I256" s="245"/>
      <c r="J256" s="165" t="s">
        <v>215</v>
      </c>
      <c r="K256" s="166">
        <v>1</v>
      </c>
      <c r="L256" s="246">
        <v>0</v>
      </c>
      <c r="M256" s="246"/>
      <c r="N256" s="247">
        <f t="shared" si="65"/>
        <v>0</v>
      </c>
      <c r="O256" s="244"/>
      <c r="P256" s="244"/>
      <c r="Q256" s="244"/>
      <c r="R256" s="130"/>
      <c r="T256" s="160" t="s">
        <v>5</v>
      </c>
      <c r="U256" s="43" t="s">
        <v>43</v>
      </c>
      <c r="V256" s="35"/>
      <c r="W256" s="161">
        <f t="shared" si="66"/>
        <v>0</v>
      </c>
      <c r="X256" s="161">
        <v>0</v>
      </c>
      <c r="Y256" s="161">
        <f t="shared" si="67"/>
        <v>0</v>
      </c>
      <c r="Z256" s="161">
        <v>0</v>
      </c>
      <c r="AA256" s="162">
        <f t="shared" si="68"/>
        <v>0</v>
      </c>
      <c r="AR256" s="17" t="s">
        <v>292</v>
      </c>
      <c r="AT256" s="17" t="s">
        <v>241</v>
      </c>
      <c r="AU256" s="17" t="s">
        <v>101</v>
      </c>
      <c r="AY256" s="17" t="s">
        <v>163</v>
      </c>
      <c r="BE256" s="101">
        <f t="shared" si="69"/>
        <v>0</v>
      </c>
      <c r="BF256" s="101">
        <f t="shared" si="70"/>
        <v>0</v>
      </c>
      <c r="BG256" s="101">
        <f t="shared" si="71"/>
        <v>0</v>
      </c>
      <c r="BH256" s="101">
        <f t="shared" si="72"/>
        <v>0</v>
      </c>
      <c r="BI256" s="101">
        <f t="shared" si="73"/>
        <v>0</v>
      </c>
      <c r="BJ256" s="17" t="s">
        <v>9</v>
      </c>
      <c r="BK256" s="101">
        <f t="shared" si="74"/>
        <v>0</v>
      </c>
      <c r="BL256" s="17" t="s">
        <v>228</v>
      </c>
      <c r="BM256" s="17" t="s">
        <v>538</v>
      </c>
    </row>
    <row r="257" spans="2:65" s="1" customFormat="1" ht="22.5" customHeight="1">
      <c r="B257" s="127"/>
      <c r="C257" s="163" t="s">
        <v>539</v>
      </c>
      <c r="D257" s="163" t="s">
        <v>241</v>
      </c>
      <c r="E257" s="164" t="s">
        <v>540</v>
      </c>
      <c r="F257" s="245" t="s">
        <v>541</v>
      </c>
      <c r="G257" s="245"/>
      <c r="H257" s="245"/>
      <c r="I257" s="245"/>
      <c r="J257" s="165" t="s">
        <v>215</v>
      </c>
      <c r="K257" s="166">
        <v>3</v>
      </c>
      <c r="L257" s="246">
        <v>0</v>
      </c>
      <c r="M257" s="246"/>
      <c r="N257" s="247">
        <f t="shared" si="65"/>
        <v>0</v>
      </c>
      <c r="O257" s="244"/>
      <c r="P257" s="244"/>
      <c r="Q257" s="244"/>
      <c r="R257" s="130"/>
      <c r="T257" s="160" t="s">
        <v>5</v>
      </c>
      <c r="U257" s="43" t="s">
        <v>43</v>
      </c>
      <c r="V257" s="35"/>
      <c r="W257" s="161">
        <f t="shared" si="66"/>
        <v>0</v>
      </c>
      <c r="X257" s="161">
        <v>0</v>
      </c>
      <c r="Y257" s="161">
        <f t="shared" si="67"/>
        <v>0</v>
      </c>
      <c r="Z257" s="161">
        <v>0</v>
      </c>
      <c r="AA257" s="162">
        <f t="shared" si="68"/>
        <v>0</v>
      </c>
      <c r="AR257" s="17" t="s">
        <v>292</v>
      </c>
      <c r="AT257" s="17" t="s">
        <v>241</v>
      </c>
      <c r="AU257" s="17" t="s">
        <v>101</v>
      </c>
      <c r="AY257" s="17" t="s">
        <v>163</v>
      </c>
      <c r="BE257" s="101">
        <f t="shared" si="69"/>
        <v>0</v>
      </c>
      <c r="BF257" s="101">
        <f t="shared" si="70"/>
        <v>0</v>
      </c>
      <c r="BG257" s="101">
        <f t="shared" si="71"/>
        <v>0</v>
      </c>
      <c r="BH257" s="101">
        <f t="shared" si="72"/>
        <v>0</v>
      </c>
      <c r="BI257" s="101">
        <f t="shared" si="73"/>
        <v>0</v>
      </c>
      <c r="BJ257" s="17" t="s">
        <v>9</v>
      </c>
      <c r="BK257" s="101">
        <f t="shared" si="74"/>
        <v>0</v>
      </c>
      <c r="BL257" s="17" t="s">
        <v>228</v>
      </c>
      <c r="BM257" s="17" t="s">
        <v>542</v>
      </c>
    </row>
    <row r="258" spans="2:65" s="1" customFormat="1" ht="31.5" customHeight="1">
      <c r="B258" s="127"/>
      <c r="C258" s="163" t="s">
        <v>543</v>
      </c>
      <c r="D258" s="163" t="s">
        <v>241</v>
      </c>
      <c r="E258" s="164" t="s">
        <v>544</v>
      </c>
      <c r="F258" s="245" t="s">
        <v>545</v>
      </c>
      <c r="G258" s="245"/>
      <c r="H258" s="245"/>
      <c r="I258" s="245"/>
      <c r="J258" s="165" t="s">
        <v>215</v>
      </c>
      <c r="K258" s="166">
        <v>1</v>
      </c>
      <c r="L258" s="246">
        <v>0</v>
      </c>
      <c r="M258" s="246"/>
      <c r="N258" s="247">
        <f t="shared" si="65"/>
        <v>0</v>
      </c>
      <c r="O258" s="244"/>
      <c r="P258" s="244"/>
      <c r="Q258" s="244"/>
      <c r="R258" s="130"/>
      <c r="T258" s="160" t="s">
        <v>5</v>
      </c>
      <c r="U258" s="43" t="s">
        <v>43</v>
      </c>
      <c r="V258" s="35"/>
      <c r="W258" s="161">
        <f t="shared" si="66"/>
        <v>0</v>
      </c>
      <c r="X258" s="161">
        <v>0</v>
      </c>
      <c r="Y258" s="161">
        <f t="shared" si="67"/>
        <v>0</v>
      </c>
      <c r="Z258" s="161">
        <v>0</v>
      </c>
      <c r="AA258" s="162">
        <f t="shared" si="68"/>
        <v>0</v>
      </c>
      <c r="AR258" s="17" t="s">
        <v>292</v>
      </c>
      <c r="AT258" s="17" t="s">
        <v>241</v>
      </c>
      <c r="AU258" s="17" t="s">
        <v>101</v>
      </c>
      <c r="AY258" s="17" t="s">
        <v>163</v>
      </c>
      <c r="BE258" s="101">
        <f t="shared" si="69"/>
        <v>0</v>
      </c>
      <c r="BF258" s="101">
        <f t="shared" si="70"/>
        <v>0</v>
      </c>
      <c r="BG258" s="101">
        <f t="shared" si="71"/>
        <v>0</v>
      </c>
      <c r="BH258" s="101">
        <f t="shared" si="72"/>
        <v>0</v>
      </c>
      <c r="BI258" s="101">
        <f t="shared" si="73"/>
        <v>0</v>
      </c>
      <c r="BJ258" s="17" t="s">
        <v>9</v>
      </c>
      <c r="BK258" s="101">
        <f t="shared" si="74"/>
        <v>0</v>
      </c>
      <c r="BL258" s="17" t="s">
        <v>228</v>
      </c>
      <c r="BM258" s="17" t="s">
        <v>546</v>
      </c>
    </row>
    <row r="259" spans="2:65" s="1" customFormat="1" ht="22.5" customHeight="1">
      <c r="B259" s="127"/>
      <c r="C259" s="163" t="s">
        <v>547</v>
      </c>
      <c r="D259" s="163" t="s">
        <v>241</v>
      </c>
      <c r="E259" s="164" t="s">
        <v>548</v>
      </c>
      <c r="F259" s="245" t="s">
        <v>549</v>
      </c>
      <c r="G259" s="245"/>
      <c r="H259" s="245"/>
      <c r="I259" s="245"/>
      <c r="J259" s="165" t="s">
        <v>215</v>
      </c>
      <c r="K259" s="166">
        <v>9</v>
      </c>
      <c r="L259" s="246">
        <v>0</v>
      </c>
      <c r="M259" s="246"/>
      <c r="N259" s="247">
        <f t="shared" si="65"/>
        <v>0</v>
      </c>
      <c r="O259" s="244"/>
      <c r="P259" s="244"/>
      <c r="Q259" s="244"/>
      <c r="R259" s="130"/>
      <c r="T259" s="160" t="s">
        <v>5</v>
      </c>
      <c r="U259" s="43" t="s">
        <v>43</v>
      </c>
      <c r="V259" s="35"/>
      <c r="W259" s="161">
        <f t="shared" si="66"/>
        <v>0</v>
      </c>
      <c r="X259" s="161">
        <v>0</v>
      </c>
      <c r="Y259" s="161">
        <f t="shared" si="67"/>
        <v>0</v>
      </c>
      <c r="Z259" s="161">
        <v>0</v>
      </c>
      <c r="AA259" s="162">
        <f t="shared" si="68"/>
        <v>0</v>
      </c>
      <c r="AR259" s="17" t="s">
        <v>292</v>
      </c>
      <c r="AT259" s="17" t="s">
        <v>241</v>
      </c>
      <c r="AU259" s="17" t="s">
        <v>101</v>
      </c>
      <c r="AY259" s="17" t="s">
        <v>163</v>
      </c>
      <c r="BE259" s="101">
        <f t="shared" si="69"/>
        <v>0</v>
      </c>
      <c r="BF259" s="101">
        <f t="shared" si="70"/>
        <v>0</v>
      </c>
      <c r="BG259" s="101">
        <f t="shared" si="71"/>
        <v>0</v>
      </c>
      <c r="BH259" s="101">
        <f t="shared" si="72"/>
        <v>0</v>
      </c>
      <c r="BI259" s="101">
        <f t="shared" si="73"/>
        <v>0</v>
      </c>
      <c r="BJ259" s="17" t="s">
        <v>9</v>
      </c>
      <c r="BK259" s="101">
        <f t="shared" si="74"/>
        <v>0</v>
      </c>
      <c r="BL259" s="17" t="s">
        <v>228</v>
      </c>
      <c r="BM259" s="17" t="s">
        <v>550</v>
      </c>
    </row>
    <row r="260" spans="2:65" s="1" customFormat="1" ht="31.5" customHeight="1">
      <c r="B260" s="127"/>
      <c r="C260" s="156" t="s">
        <v>551</v>
      </c>
      <c r="D260" s="156" t="s">
        <v>164</v>
      </c>
      <c r="E260" s="157" t="s">
        <v>552</v>
      </c>
      <c r="F260" s="242" t="s">
        <v>553</v>
      </c>
      <c r="G260" s="242"/>
      <c r="H260" s="242"/>
      <c r="I260" s="242"/>
      <c r="J260" s="158" t="s">
        <v>172</v>
      </c>
      <c r="K260" s="159">
        <v>2</v>
      </c>
      <c r="L260" s="243">
        <v>0</v>
      </c>
      <c r="M260" s="243"/>
      <c r="N260" s="244">
        <f t="shared" si="65"/>
        <v>0</v>
      </c>
      <c r="O260" s="244"/>
      <c r="P260" s="244"/>
      <c r="Q260" s="244"/>
      <c r="R260" s="130"/>
      <c r="T260" s="160" t="s">
        <v>5</v>
      </c>
      <c r="U260" s="43" t="s">
        <v>43</v>
      </c>
      <c r="V260" s="35"/>
      <c r="W260" s="161">
        <f t="shared" si="66"/>
        <v>0</v>
      </c>
      <c r="X260" s="161">
        <v>0</v>
      </c>
      <c r="Y260" s="161">
        <f t="shared" si="67"/>
        <v>0</v>
      </c>
      <c r="Z260" s="161">
        <v>0</v>
      </c>
      <c r="AA260" s="162">
        <f t="shared" si="68"/>
        <v>0</v>
      </c>
      <c r="AR260" s="17" t="s">
        <v>228</v>
      </c>
      <c r="AT260" s="17" t="s">
        <v>164</v>
      </c>
      <c r="AU260" s="17" t="s">
        <v>101</v>
      </c>
      <c r="AY260" s="17" t="s">
        <v>163</v>
      </c>
      <c r="BE260" s="101">
        <f t="shared" si="69"/>
        <v>0</v>
      </c>
      <c r="BF260" s="101">
        <f t="shared" si="70"/>
        <v>0</v>
      </c>
      <c r="BG260" s="101">
        <f t="shared" si="71"/>
        <v>0</v>
      </c>
      <c r="BH260" s="101">
        <f t="shared" si="72"/>
        <v>0</v>
      </c>
      <c r="BI260" s="101">
        <f t="shared" si="73"/>
        <v>0</v>
      </c>
      <c r="BJ260" s="17" t="s">
        <v>9</v>
      </c>
      <c r="BK260" s="101">
        <f t="shared" si="74"/>
        <v>0</v>
      </c>
      <c r="BL260" s="17" t="s">
        <v>228</v>
      </c>
      <c r="BM260" s="17" t="s">
        <v>554</v>
      </c>
    </row>
    <row r="261" spans="2:65" s="1" customFormat="1" ht="22.5" customHeight="1">
      <c r="B261" s="127"/>
      <c r="C261" s="163" t="s">
        <v>555</v>
      </c>
      <c r="D261" s="163" t="s">
        <v>241</v>
      </c>
      <c r="E261" s="164" t="s">
        <v>556</v>
      </c>
      <c r="F261" s="245" t="s">
        <v>557</v>
      </c>
      <c r="G261" s="245"/>
      <c r="H261" s="245"/>
      <c r="I261" s="245"/>
      <c r="J261" s="165" t="s">
        <v>215</v>
      </c>
      <c r="K261" s="166">
        <v>1</v>
      </c>
      <c r="L261" s="246">
        <v>0</v>
      </c>
      <c r="M261" s="246"/>
      <c r="N261" s="247">
        <f t="shared" si="65"/>
        <v>0</v>
      </c>
      <c r="O261" s="244"/>
      <c r="P261" s="244"/>
      <c r="Q261" s="244"/>
      <c r="R261" s="130"/>
      <c r="T261" s="160" t="s">
        <v>5</v>
      </c>
      <c r="U261" s="43" t="s">
        <v>43</v>
      </c>
      <c r="V261" s="35"/>
      <c r="W261" s="161">
        <f t="shared" si="66"/>
        <v>0</v>
      </c>
      <c r="X261" s="161">
        <v>0</v>
      </c>
      <c r="Y261" s="161">
        <f t="shared" si="67"/>
        <v>0</v>
      </c>
      <c r="Z261" s="161">
        <v>0</v>
      </c>
      <c r="AA261" s="162">
        <f t="shared" si="68"/>
        <v>0</v>
      </c>
      <c r="AR261" s="17" t="s">
        <v>292</v>
      </c>
      <c r="AT261" s="17" t="s">
        <v>241</v>
      </c>
      <c r="AU261" s="17" t="s">
        <v>101</v>
      </c>
      <c r="AY261" s="17" t="s">
        <v>163</v>
      </c>
      <c r="BE261" s="101">
        <f t="shared" si="69"/>
        <v>0</v>
      </c>
      <c r="BF261" s="101">
        <f t="shared" si="70"/>
        <v>0</v>
      </c>
      <c r="BG261" s="101">
        <f t="shared" si="71"/>
        <v>0</v>
      </c>
      <c r="BH261" s="101">
        <f t="shared" si="72"/>
        <v>0</v>
      </c>
      <c r="BI261" s="101">
        <f t="shared" si="73"/>
        <v>0</v>
      </c>
      <c r="BJ261" s="17" t="s">
        <v>9</v>
      </c>
      <c r="BK261" s="101">
        <f t="shared" si="74"/>
        <v>0</v>
      </c>
      <c r="BL261" s="17" t="s">
        <v>228</v>
      </c>
      <c r="BM261" s="17" t="s">
        <v>558</v>
      </c>
    </row>
    <row r="262" spans="2:65" s="1" customFormat="1" ht="31.5" customHeight="1">
      <c r="B262" s="127"/>
      <c r="C262" s="156" t="s">
        <v>559</v>
      </c>
      <c r="D262" s="156" t="s">
        <v>164</v>
      </c>
      <c r="E262" s="157" t="s">
        <v>560</v>
      </c>
      <c r="F262" s="242" t="s">
        <v>561</v>
      </c>
      <c r="G262" s="242"/>
      <c r="H262" s="242"/>
      <c r="I262" s="242"/>
      <c r="J262" s="158" t="s">
        <v>172</v>
      </c>
      <c r="K262" s="159">
        <v>1</v>
      </c>
      <c r="L262" s="243">
        <v>0</v>
      </c>
      <c r="M262" s="243"/>
      <c r="N262" s="244">
        <f t="shared" si="65"/>
        <v>0</v>
      </c>
      <c r="O262" s="244"/>
      <c r="P262" s="244"/>
      <c r="Q262" s="244"/>
      <c r="R262" s="130"/>
      <c r="T262" s="160" t="s">
        <v>5</v>
      </c>
      <c r="U262" s="43" t="s">
        <v>43</v>
      </c>
      <c r="V262" s="35"/>
      <c r="W262" s="161">
        <f t="shared" si="66"/>
        <v>0</v>
      </c>
      <c r="X262" s="161">
        <v>0</v>
      </c>
      <c r="Y262" s="161">
        <f t="shared" si="67"/>
        <v>0</v>
      </c>
      <c r="Z262" s="161">
        <v>0</v>
      </c>
      <c r="AA262" s="162">
        <f t="shared" si="68"/>
        <v>0</v>
      </c>
      <c r="AR262" s="17" t="s">
        <v>228</v>
      </c>
      <c r="AT262" s="17" t="s">
        <v>164</v>
      </c>
      <c r="AU262" s="17" t="s">
        <v>101</v>
      </c>
      <c r="AY262" s="17" t="s">
        <v>163</v>
      </c>
      <c r="BE262" s="101">
        <f t="shared" si="69"/>
        <v>0</v>
      </c>
      <c r="BF262" s="101">
        <f t="shared" si="70"/>
        <v>0</v>
      </c>
      <c r="BG262" s="101">
        <f t="shared" si="71"/>
        <v>0</v>
      </c>
      <c r="BH262" s="101">
        <f t="shared" si="72"/>
        <v>0</v>
      </c>
      <c r="BI262" s="101">
        <f t="shared" si="73"/>
        <v>0</v>
      </c>
      <c r="BJ262" s="17" t="s">
        <v>9</v>
      </c>
      <c r="BK262" s="101">
        <f t="shared" si="74"/>
        <v>0</v>
      </c>
      <c r="BL262" s="17" t="s">
        <v>228</v>
      </c>
      <c r="BM262" s="17" t="s">
        <v>562</v>
      </c>
    </row>
    <row r="263" spans="2:65" s="1" customFormat="1" ht="31.5" customHeight="1">
      <c r="B263" s="127"/>
      <c r="C263" s="156" t="s">
        <v>563</v>
      </c>
      <c r="D263" s="156" t="s">
        <v>164</v>
      </c>
      <c r="E263" s="157" t="s">
        <v>564</v>
      </c>
      <c r="F263" s="242" t="s">
        <v>565</v>
      </c>
      <c r="G263" s="242"/>
      <c r="H263" s="242"/>
      <c r="I263" s="242"/>
      <c r="J263" s="158" t="s">
        <v>172</v>
      </c>
      <c r="K263" s="159">
        <v>1</v>
      </c>
      <c r="L263" s="243">
        <v>0</v>
      </c>
      <c r="M263" s="243"/>
      <c r="N263" s="244">
        <f t="shared" si="65"/>
        <v>0</v>
      </c>
      <c r="O263" s="244"/>
      <c r="P263" s="244"/>
      <c r="Q263" s="244"/>
      <c r="R263" s="130"/>
      <c r="T263" s="160" t="s">
        <v>5</v>
      </c>
      <c r="U263" s="43" t="s">
        <v>43</v>
      </c>
      <c r="V263" s="35"/>
      <c r="W263" s="161">
        <f t="shared" si="66"/>
        <v>0</v>
      </c>
      <c r="X263" s="161">
        <v>0</v>
      </c>
      <c r="Y263" s="161">
        <f t="shared" si="67"/>
        <v>0</v>
      </c>
      <c r="Z263" s="161">
        <v>0</v>
      </c>
      <c r="AA263" s="162">
        <f t="shared" si="68"/>
        <v>0</v>
      </c>
      <c r="AR263" s="17" t="s">
        <v>228</v>
      </c>
      <c r="AT263" s="17" t="s">
        <v>164</v>
      </c>
      <c r="AU263" s="17" t="s">
        <v>101</v>
      </c>
      <c r="AY263" s="17" t="s">
        <v>163</v>
      </c>
      <c r="BE263" s="101">
        <f t="shared" si="69"/>
        <v>0</v>
      </c>
      <c r="BF263" s="101">
        <f t="shared" si="70"/>
        <v>0</v>
      </c>
      <c r="BG263" s="101">
        <f t="shared" si="71"/>
        <v>0</v>
      </c>
      <c r="BH263" s="101">
        <f t="shared" si="72"/>
        <v>0</v>
      </c>
      <c r="BI263" s="101">
        <f t="shared" si="73"/>
        <v>0</v>
      </c>
      <c r="BJ263" s="17" t="s">
        <v>9</v>
      </c>
      <c r="BK263" s="101">
        <f t="shared" si="74"/>
        <v>0</v>
      </c>
      <c r="BL263" s="17" t="s">
        <v>228</v>
      </c>
      <c r="BM263" s="17" t="s">
        <v>566</v>
      </c>
    </row>
    <row r="264" spans="2:65" s="1" customFormat="1" ht="31.5" customHeight="1">
      <c r="B264" s="127"/>
      <c r="C264" s="156" t="s">
        <v>567</v>
      </c>
      <c r="D264" s="156" t="s">
        <v>164</v>
      </c>
      <c r="E264" s="157" t="s">
        <v>568</v>
      </c>
      <c r="F264" s="242" t="s">
        <v>569</v>
      </c>
      <c r="G264" s="242"/>
      <c r="H264" s="242"/>
      <c r="I264" s="242"/>
      <c r="J264" s="158" t="s">
        <v>172</v>
      </c>
      <c r="K264" s="159">
        <v>3</v>
      </c>
      <c r="L264" s="243">
        <v>0</v>
      </c>
      <c r="M264" s="243"/>
      <c r="N264" s="244">
        <f t="shared" si="65"/>
        <v>0</v>
      </c>
      <c r="O264" s="244"/>
      <c r="P264" s="244"/>
      <c r="Q264" s="244"/>
      <c r="R264" s="130"/>
      <c r="T264" s="160" t="s">
        <v>5</v>
      </c>
      <c r="U264" s="43" t="s">
        <v>43</v>
      </c>
      <c r="V264" s="35"/>
      <c r="W264" s="161">
        <f t="shared" si="66"/>
        <v>0</v>
      </c>
      <c r="X264" s="161">
        <v>0</v>
      </c>
      <c r="Y264" s="161">
        <f t="shared" si="67"/>
        <v>0</v>
      </c>
      <c r="Z264" s="161">
        <v>0</v>
      </c>
      <c r="AA264" s="162">
        <f t="shared" si="68"/>
        <v>0</v>
      </c>
      <c r="AR264" s="17" t="s">
        <v>228</v>
      </c>
      <c r="AT264" s="17" t="s">
        <v>164</v>
      </c>
      <c r="AU264" s="17" t="s">
        <v>101</v>
      </c>
      <c r="AY264" s="17" t="s">
        <v>163</v>
      </c>
      <c r="BE264" s="101">
        <f t="shared" si="69"/>
        <v>0</v>
      </c>
      <c r="BF264" s="101">
        <f t="shared" si="70"/>
        <v>0</v>
      </c>
      <c r="BG264" s="101">
        <f t="shared" si="71"/>
        <v>0</v>
      </c>
      <c r="BH264" s="101">
        <f t="shared" si="72"/>
        <v>0</v>
      </c>
      <c r="BI264" s="101">
        <f t="shared" si="73"/>
        <v>0</v>
      </c>
      <c r="BJ264" s="17" t="s">
        <v>9</v>
      </c>
      <c r="BK264" s="101">
        <f t="shared" si="74"/>
        <v>0</v>
      </c>
      <c r="BL264" s="17" t="s">
        <v>228</v>
      </c>
      <c r="BM264" s="17" t="s">
        <v>570</v>
      </c>
    </row>
    <row r="265" spans="2:65" s="1" customFormat="1" ht="31.5" customHeight="1">
      <c r="B265" s="127"/>
      <c r="C265" s="163" t="s">
        <v>571</v>
      </c>
      <c r="D265" s="163" t="s">
        <v>241</v>
      </c>
      <c r="E265" s="164" t="s">
        <v>572</v>
      </c>
      <c r="F265" s="245" t="s">
        <v>573</v>
      </c>
      <c r="G265" s="245"/>
      <c r="H265" s="245"/>
      <c r="I265" s="245"/>
      <c r="J265" s="165" t="s">
        <v>194</v>
      </c>
      <c r="K265" s="166">
        <v>3.8</v>
      </c>
      <c r="L265" s="246">
        <v>0</v>
      </c>
      <c r="M265" s="246"/>
      <c r="N265" s="247">
        <f t="shared" si="65"/>
        <v>0</v>
      </c>
      <c r="O265" s="244"/>
      <c r="P265" s="244"/>
      <c r="Q265" s="244"/>
      <c r="R265" s="130"/>
      <c r="T265" s="160" t="s">
        <v>5</v>
      </c>
      <c r="U265" s="43" t="s">
        <v>43</v>
      </c>
      <c r="V265" s="35"/>
      <c r="W265" s="161">
        <f t="shared" si="66"/>
        <v>0</v>
      </c>
      <c r="X265" s="161">
        <v>5.0000000000000001E-3</v>
      </c>
      <c r="Y265" s="161">
        <f t="shared" si="67"/>
        <v>1.9E-2</v>
      </c>
      <c r="Z265" s="161">
        <v>0</v>
      </c>
      <c r="AA265" s="162">
        <f t="shared" si="68"/>
        <v>0</v>
      </c>
      <c r="AR265" s="17" t="s">
        <v>292</v>
      </c>
      <c r="AT265" s="17" t="s">
        <v>241</v>
      </c>
      <c r="AU265" s="17" t="s">
        <v>101</v>
      </c>
      <c r="AY265" s="17" t="s">
        <v>163</v>
      </c>
      <c r="BE265" s="101">
        <f t="shared" si="69"/>
        <v>0</v>
      </c>
      <c r="BF265" s="101">
        <f t="shared" si="70"/>
        <v>0</v>
      </c>
      <c r="BG265" s="101">
        <f t="shared" si="71"/>
        <v>0</v>
      </c>
      <c r="BH265" s="101">
        <f t="shared" si="72"/>
        <v>0</v>
      </c>
      <c r="BI265" s="101">
        <f t="shared" si="73"/>
        <v>0</v>
      </c>
      <c r="BJ265" s="17" t="s">
        <v>9</v>
      </c>
      <c r="BK265" s="101">
        <f t="shared" si="74"/>
        <v>0</v>
      </c>
      <c r="BL265" s="17" t="s">
        <v>228</v>
      </c>
      <c r="BM265" s="17" t="s">
        <v>574</v>
      </c>
    </row>
    <row r="266" spans="2:65" s="1" customFormat="1" ht="22.5" customHeight="1">
      <c r="B266" s="127"/>
      <c r="C266" s="163" t="s">
        <v>575</v>
      </c>
      <c r="D266" s="163" t="s">
        <v>241</v>
      </c>
      <c r="E266" s="164" t="s">
        <v>576</v>
      </c>
      <c r="F266" s="245" t="s">
        <v>577</v>
      </c>
      <c r="G266" s="245"/>
      <c r="H266" s="245"/>
      <c r="I266" s="245"/>
      <c r="J266" s="165" t="s">
        <v>172</v>
      </c>
      <c r="K266" s="166">
        <v>8</v>
      </c>
      <c r="L266" s="246">
        <v>0</v>
      </c>
      <c r="M266" s="246"/>
      <c r="N266" s="247">
        <f t="shared" si="65"/>
        <v>0</v>
      </c>
      <c r="O266" s="244"/>
      <c r="P266" s="244"/>
      <c r="Q266" s="244"/>
      <c r="R266" s="130"/>
      <c r="T266" s="160" t="s">
        <v>5</v>
      </c>
      <c r="U266" s="43" t="s">
        <v>43</v>
      </c>
      <c r="V266" s="35"/>
      <c r="W266" s="161">
        <f t="shared" si="66"/>
        <v>0</v>
      </c>
      <c r="X266" s="161">
        <v>6.0000000000000002E-5</v>
      </c>
      <c r="Y266" s="161">
        <f t="shared" si="67"/>
        <v>4.8000000000000001E-4</v>
      </c>
      <c r="Z266" s="161">
        <v>0</v>
      </c>
      <c r="AA266" s="162">
        <f t="shared" si="68"/>
        <v>0</v>
      </c>
      <c r="AR266" s="17" t="s">
        <v>292</v>
      </c>
      <c r="AT266" s="17" t="s">
        <v>241</v>
      </c>
      <c r="AU266" s="17" t="s">
        <v>101</v>
      </c>
      <c r="AY266" s="17" t="s">
        <v>163</v>
      </c>
      <c r="BE266" s="101">
        <f t="shared" si="69"/>
        <v>0</v>
      </c>
      <c r="BF266" s="101">
        <f t="shared" si="70"/>
        <v>0</v>
      </c>
      <c r="BG266" s="101">
        <f t="shared" si="71"/>
        <v>0</v>
      </c>
      <c r="BH266" s="101">
        <f t="shared" si="72"/>
        <v>0</v>
      </c>
      <c r="BI266" s="101">
        <f t="shared" si="73"/>
        <v>0</v>
      </c>
      <c r="BJ266" s="17" t="s">
        <v>9</v>
      </c>
      <c r="BK266" s="101">
        <f t="shared" si="74"/>
        <v>0</v>
      </c>
      <c r="BL266" s="17" t="s">
        <v>228</v>
      </c>
      <c r="BM266" s="17" t="s">
        <v>578</v>
      </c>
    </row>
    <row r="267" spans="2:65" s="1" customFormat="1" ht="31.5" customHeight="1">
      <c r="B267" s="127"/>
      <c r="C267" s="156" t="s">
        <v>579</v>
      </c>
      <c r="D267" s="156" t="s">
        <v>164</v>
      </c>
      <c r="E267" s="157" t="s">
        <v>580</v>
      </c>
      <c r="F267" s="242" t="s">
        <v>581</v>
      </c>
      <c r="G267" s="242"/>
      <c r="H267" s="242"/>
      <c r="I267" s="242"/>
      <c r="J267" s="158" t="s">
        <v>172</v>
      </c>
      <c r="K267" s="159">
        <v>40</v>
      </c>
      <c r="L267" s="243">
        <v>0</v>
      </c>
      <c r="M267" s="243"/>
      <c r="N267" s="244">
        <f t="shared" si="65"/>
        <v>0</v>
      </c>
      <c r="O267" s="244"/>
      <c r="P267" s="244"/>
      <c r="Q267" s="244"/>
      <c r="R267" s="130"/>
      <c r="T267" s="160" t="s">
        <v>5</v>
      </c>
      <c r="U267" s="43" t="s">
        <v>43</v>
      </c>
      <c r="V267" s="35"/>
      <c r="W267" s="161">
        <f t="shared" si="66"/>
        <v>0</v>
      </c>
      <c r="X267" s="161">
        <v>0</v>
      </c>
      <c r="Y267" s="161">
        <f t="shared" si="67"/>
        <v>0</v>
      </c>
      <c r="Z267" s="161">
        <v>0</v>
      </c>
      <c r="AA267" s="162">
        <f t="shared" si="68"/>
        <v>0</v>
      </c>
      <c r="AR267" s="17" t="s">
        <v>228</v>
      </c>
      <c r="AT267" s="17" t="s">
        <v>164</v>
      </c>
      <c r="AU267" s="17" t="s">
        <v>101</v>
      </c>
      <c r="AY267" s="17" t="s">
        <v>163</v>
      </c>
      <c r="BE267" s="101">
        <f t="shared" si="69"/>
        <v>0</v>
      </c>
      <c r="BF267" s="101">
        <f t="shared" si="70"/>
        <v>0</v>
      </c>
      <c r="BG267" s="101">
        <f t="shared" si="71"/>
        <v>0</v>
      </c>
      <c r="BH267" s="101">
        <f t="shared" si="72"/>
        <v>0</v>
      </c>
      <c r="BI267" s="101">
        <f t="shared" si="73"/>
        <v>0</v>
      </c>
      <c r="BJ267" s="17" t="s">
        <v>9</v>
      </c>
      <c r="BK267" s="101">
        <f t="shared" si="74"/>
        <v>0</v>
      </c>
      <c r="BL267" s="17" t="s">
        <v>228</v>
      </c>
      <c r="BM267" s="17" t="s">
        <v>582</v>
      </c>
    </row>
    <row r="268" spans="2:65" s="1" customFormat="1" ht="22.5" customHeight="1">
      <c r="B268" s="127"/>
      <c r="C268" s="163" t="s">
        <v>583</v>
      </c>
      <c r="D268" s="163" t="s">
        <v>241</v>
      </c>
      <c r="E268" s="164" t="s">
        <v>584</v>
      </c>
      <c r="F268" s="245" t="s">
        <v>585</v>
      </c>
      <c r="G268" s="245"/>
      <c r="H268" s="245"/>
      <c r="I268" s="245"/>
      <c r="J268" s="165" t="s">
        <v>215</v>
      </c>
      <c r="K268" s="166">
        <v>40</v>
      </c>
      <c r="L268" s="246">
        <v>0</v>
      </c>
      <c r="M268" s="246"/>
      <c r="N268" s="247">
        <f t="shared" si="65"/>
        <v>0</v>
      </c>
      <c r="O268" s="244"/>
      <c r="P268" s="244"/>
      <c r="Q268" s="244"/>
      <c r="R268" s="130"/>
      <c r="T268" s="160" t="s">
        <v>5</v>
      </c>
      <c r="U268" s="43" t="s">
        <v>43</v>
      </c>
      <c r="V268" s="35"/>
      <c r="W268" s="161">
        <f t="shared" si="66"/>
        <v>0</v>
      </c>
      <c r="X268" s="161">
        <v>0</v>
      </c>
      <c r="Y268" s="161">
        <f t="shared" si="67"/>
        <v>0</v>
      </c>
      <c r="Z268" s="161">
        <v>0</v>
      </c>
      <c r="AA268" s="162">
        <f t="shared" si="68"/>
        <v>0</v>
      </c>
      <c r="AR268" s="17" t="s">
        <v>292</v>
      </c>
      <c r="AT268" s="17" t="s">
        <v>241</v>
      </c>
      <c r="AU268" s="17" t="s">
        <v>101</v>
      </c>
      <c r="AY268" s="17" t="s">
        <v>163</v>
      </c>
      <c r="BE268" s="101">
        <f t="shared" si="69"/>
        <v>0</v>
      </c>
      <c r="BF268" s="101">
        <f t="shared" si="70"/>
        <v>0</v>
      </c>
      <c r="BG268" s="101">
        <f t="shared" si="71"/>
        <v>0</v>
      </c>
      <c r="BH268" s="101">
        <f t="shared" si="72"/>
        <v>0</v>
      </c>
      <c r="BI268" s="101">
        <f t="shared" si="73"/>
        <v>0</v>
      </c>
      <c r="BJ268" s="17" t="s">
        <v>9</v>
      </c>
      <c r="BK268" s="101">
        <f t="shared" si="74"/>
        <v>0</v>
      </c>
      <c r="BL268" s="17" t="s">
        <v>228</v>
      </c>
      <c r="BM268" s="17" t="s">
        <v>586</v>
      </c>
    </row>
    <row r="269" spans="2:65" s="1" customFormat="1" ht="31.5" customHeight="1">
      <c r="B269" s="127"/>
      <c r="C269" s="156" t="s">
        <v>587</v>
      </c>
      <c r="D269" s="156" t="s">
        <v>164</v>
      </c>
      <c r="E269" s="157" t="s">
        <v>588</v>
      </c>
      <c r="F269" s="242" t="s">
        <v>589</v>
      </c>
      <c r="G269" s="242"/>
      <c r="H269" s="242"/>
      <c r="I269" s="242"/>
      <c r="J269" s="158" t="s">
        <v>215</v>
      </c>
      <c r="K269" s="159">
        <v>3</v>
      </c>
      <c r="L269" s="243">
        <v>0</v>
      </c>
      <c r="M269" s="243"/>
      <c r="N269" s="244">
        <f t="shared" si="65"/>
        <v>0</v>
      </c>
      <c r="O269" s="244"/>
      <c r="P269" s="244"/>
      <c r="Q269" s="244"/>
      <c r="R269" s="130"/>
      <c r="T269" s="160" t="s">
        <v>5</v>
      </c>
      <c r="U269" s="43" t="s">
        <v>43</v>
      </c>
      <c r="V269" s="35"/>
      <c r="W269" s="161">
        <f t="shared" si="66"/>
        <v>0</v>
      </c>
      <c r="X269" s="161">
        <v>0</v>
      </c>
      <c r="Y269" s="161">
        <f t="shared" si="67"/>
        <v>0</v>
      </c>
      <c r="Z269" s="161">
        <v>0</v>
      </c>
      <c r="AA269" s="162">
        <f t="shared" si="68"/>
        <v>0</v>
      </c>
      <c r="AR269" s="17" t="s">
        <v>228</v>
      </c>
      <c r="AT269" s="17" t="s">
        <v>164</v>
      </c>
      <c r="AU269" s="17" t="s">
        <v>101</v>
      </c>
      <c r="AY269" s="17" t="s">
        <v>163</v>
      </c>
      <c r="BE269" s="101">
        <f t="shared" si="69"/>
        <v>0</v>
      </c>
      <c r="BF269" s="101">
        <f t="shared" si="70"/>
        <v>0</v>
      </c>
      <c r="BG269" s="101">
        <f t="shared" si="71"/>
        <v>0</v>
      </c>
      <c r="BH269" s="101">
        <f t="shared" si="72"/>
        <v>0</v>
      </c>
      <c r="BI269" s="101">
        <f t="shared" si="73"/>
        <v>0</v>
      </c>
      <c r="BJ269" s="17" t="s">
        <v>9</v>
      </c>
      <c r="BK269" s="101">
        <f t="shared" si="74"/>
        <v>0</v>
      </c>
      <c r="BL269" s="17" t="s">
        <v>228</v>
      </c>
      <c r="BM269" s="17" t="s">
        <v>590</v>
      </c>
    </row>
    <row r="270" spans="2:65" s="1" customFormat="1" ht="31.5" customHeight="1">
      <c r="B270" s="127"/>
      <c r="C270" s="156" t="s">
        <v>591</v>
      </c>
      <c r="D270" s="156" t="s">
        <v>164</v>
      </c>
      <c r="E270" s="157" t="s">
        <v>592</v>
      </c>
      <c r="F270" s="242" t="s">
        <v>593</v>
      </c>
      <c r="G270" s="242"/>
      <c r="H270" s="242"/>
      <c r="I270" s="242"/>
      <c r="J270" s="158" t="s">
        <v>411</v>
      </c>
      <c r="K270" s="167">
        <v>0</v>
      </c>
      <c r="L270" s="243">
        <v>0</v>
      </c>
      <c r="M270" s="243"/>
      <c r="N270" s="244">
        <f t="shared" si="65"/>
        <v>0</v>
      </c>
      <c r="O270" s="244"/>
      <c r="P270" s="244"/>
      <c r="Q270" s="244"/>
      <c r="R270" s="130"/>
      <c r="T270" s="160" t="s">
        <v>5</v>
      </c>
      <c r="U270" s="43" t="s">
        <v>43</v>
      </c>
      <c r="V270" s="35"/>
      <c r="W270" s="161">
        <f t="shared" si="66"/>
        <v>0</v>
      </c>
      <c r="X270" s="161">
        <v>0</v>
      </c>
      <c r="Y270" s="161">
        <f t="shared" si="67"/>
        <v>0</v>
      </c>
      <c r="Z270" s="161">
        <v>0</v>
      </c>
      <c r="AA270" s="162">
        <f t="shared" si="68"/>
        <v>0</v>
      </c>
      <c r="AR270" s="17" t="s">
        <v>228</v>
      </c>
      <c r="AT270" s="17" t="s">
        <v>164</v>
      </c>
      <c r="AU270" s="17" t="s">
        <v>101</v>
      </c>
      <c r="AY270" s="17" t="s">
        <v>163</v>
      </c>
      <c r="BE270" s="101">
        <f t="shared" si="69"/>
        <v>0</v>
      </c>
      <c r="BF270" s="101">
        <f t="shared" si="70"/>
        <v>0</v>
      </c>
      <c r="BG270" s="101">
        <f t="shared" si="71"/>
        <v>0</v>
      </c>
      <c r="BH270" s="101">
        <f t="shared" si="72"/>
        <v>0</v>
      </c>
      <c r="BI270" s="101">
        <f t="shared" si="73"/>
        <v>0</v>
      </c>
      <c r="BJ270" s="17" t="s">
        <v>9</v>
      </c>
      <c r="BK270" s="101">
        <f t="shared" si="74"/>
        <v>0</v>
      </c>
      <c r="BL270" s="17" t="s">
        <v>228</v>
      </c>
      <c r="BM270" s="17" t="s">
        <v>594</v>
      </c>
    </row>
    <row r="271" spans="2:65" s="9" customFormat="1" ht="29.85" customHeight="1">
      <c r="B271" s="145"/>
      <c r="C271" s="146"/>
      <c r="D271" s="155" t="s">
        <v>133</v>
      </c>
      <c r="E271" s="155"/>
      <c r="F271" s="155"/>
      <c r="G271" s="155"/>
      <c r="H271" s="155"/>
      <c r="I271" s="155"/>
      <c r="J271" s="155"/>
      <c r="K271" s="155"/>
      <c r="L271" s="155"/>
      <c r="M271" s="155"/>
      <c r="N271" s="254">
        <f>BK271</f>
        <v>0</v>
      </c>
      <c r="O271" s="255"/>
      <c r="P271" s="255"/>
      <c r="Q271" s="255"/>
      <c r="R271" s="148"/>
      <c r="T271" s="149"/>
      <c r="U271" s="146"/>
      <c r="V271" s="146"/>
      <c r="W271" s="150">
        <f>SUM(W272:W280)</f>
        <v>0</v>
      </c>
      <c r="X271" s="146"/>
      <c r="Y271" s="150">
        <f>SUM(Y272:Y280)</f>
        <v>0</v>
      </c>
      <c r="Z271" s="146"/>
      <c r="AA271" s="151">
        <f>SUM(AA272:AA280)</f>
        <v>0</v>
      </c>
      <c r="AR271" s="152" t="s">
        <v>101</v>
      </c>
      <c r="AT271" s="153" t="s">
        <v>77</v>
      </c>
      <c r="AU271" s="153" t="s">
        <v>9</v>
      </c>
      <c r="AY271" s="152" t="s">
        <v>163</v>
      </c>
      <c r="BK271" s="154">
        <f>SUM(BK272:BK280)</f>
        <v>0</v>
      </c>
    </row>
    <row r="272" spans="2:65" s="1" customFormat="1" ht="31.5" customHeight="1">
      <c r="B272" s="127"/>
      <c r="C272" s="156" t="s">
        <v>595</v>
      </c>
      <c r="D272" s="156" t="s">
        <v>164</v>
      </c>
      <c r="E272" s="157" t="s">
        <v>596</v>
      </c>
      <c r="F272" s="242" t="s">
        <v>597</v>
      </c>
      <c r="G272" s="242"/>
      <c r="H272" s="242"/>
      <c r="I272" s="242"/>
      <c r="J272" s="158" t="s">
        <v>194</v>
      </c>
      <c r="K272" s="159">
        <v>20</v>
      </c>
      <c r="L272" s="243">
        <v>0</v>
      </c>
      <c r="M272" s="243"/>
      <c r="N272" s="244">
        <f t="shared" ref="N272:N280" si="75">ROUND(L272*K272,0)</f>
        <v>0</v>
      </c>
      <c r="O272" s="244"/>
      <c r="P272" s="244"/>
      <c r="Q272" s="244"/>
      <c r="R272" s="130"/>
      <c r="T272" s="160" t="s">
        <v>5</v>
      </c>
      <c r="U272" s="43" t="s">
        <v>43</v>
      </c>
      <c r="V272" s="35"/>
      <c r="W272" s="161">
        <f t="shared" ref="W272:W280" si="76">V272*K272</f>
        <v>0</v>
      </c>
      <c r="X272" s="161">
        <v>0</v>
      </c>
      <c r="Y272" s="161">
        <f t="shared" ref="Y272:Y280" si="77">X272*K272</f>
        <v>0</v>
      </c>
      <c r="Z272" s="161">
        <v>0</v>
      </c>
      <c r="AA272" s="162">
        <f t="shared" ref="AA272:AA280" si="78">Z272*K272</f>
        <v>0</v>
      </c>
      <c r="AR272" s="17" t="s">
        <v>228</v>
      </c>
      <c r="AT272" s="17" t="s">
        <v>164</v>
      </c>
      <c r="AU272" s="17" t="s">
        <v>101</v>
      </c>
      <c r="AY272" s="17" t="s">
        <v>163</v>
      </c>
      <c r="BE272" s="101">
        <f t="shared" ref="BE272:BE280" si="79">IF(U272="základní",N272,0)</f>
        <v>0</v>
      </c>
      <c r="BF272" s="101">
        <f t="shared" ref="BF272:BF280" si="80">IF(U272="snížená",N272,0)</f>
        <v>0</v>
      </c>
      <c r="BG272" s="101">
        <f t="shared" ref="BG272:BG280" si="81">IF(U272="zákl. přenesená",N272,0)</f>
        <v>0</v>
      </c>
      <c r="BH272" s="101">
        <f t="shared" ref="BH272:BH280" si="82">IF(U272="sníž. přenesená",N272,0)</f>
        <v>0</v>
      </c>
      <c r="BI272" s="101">
        <f t="shared" ref="BI272:BI280" si="83">IF(U272="nulová",N272,0)</f>
        <v>0</v>
      </c>
      <c r="BJ272" s="17" t="s">
        <v>9</v>
      </c>
      <c r="BK272" s="101">
        <f t="shared" ref="BK272:BK280" si="84">ROUND(L272*K272,0)</f>
        <v>0</v>
      </c>
      <c r="BL272" s="17" t="s">
        <v>228</v>
      </c>
      <c r="BM272" s="17" t="s">
        <v>598</v>
      </c>
    </row>
    <row r="273" spans="2:65" s="1" customFormat="1" ht="31.5" customHeight="1">
      <c r="B273" s="127"/>
      <c r="C273" s="156" t="s">
        <v>599</v>
      </c>
      <c r="D273" s="156" t="s">
        <v>164</v>
      </c>
      <c r="E273" s="157" t="s">
        <v>600</v>
      </c>
      <c r="F273" s="242" t="s">
        <v>601</v>
      </c>
      <c r="G273" s="242"/>
      <c r="H273" s="242"/>
      <c r="I273" s="242"/>
      <c r="J273" s="158" t="s">
        <v>185</v>
      </c>
      <c r="K273" s="159">
        <v>34.630000000000003</v>
      </c>
      <c r="L273" s="243">
        <v>0</v>
      </c>
      <c r="M273" s="243"/>
      <c r="N273" s="244">
        <f t="shared" si="75"/>
        <v>0</v>
      </c>
      <c r="O273" s="244"/>
      <c r="P273" s="244"/>
      <c r="Q273" s="244"/>
      <c r="R273" s="130"/>
      <c r="T273" s="160" t="s">
        <v>5</v>
      </c>
      <c r="U273" s="43" t="s">
        <v>43</v>
      </c>
      <c r="V273" s="35"/>
      <c r="W273" s="161">
        <f t="shared" si="76"/>
        <v>0</v>
      </c>
      <c r="X273" s="161">
        <v>0</v>
      </c>
      <c r="Y273" s="161">
        <f t="shared" si="77"/>
        <v>0</v>
      </c>
      <c r="Z273" s="161">
        <v>0</v>
      </c>
      <c r="AA273" s="162">
        <f t="shared" si="78"/>
        <v>0</v>
      </c>
      <c r="AR273" s="17" t="s">
        <v>228</v>
      </c>
      <c r="AT273" s="17" t="s">
        <v>164</v>
      </c>
      <c r="AU273" s="17" t="s">
        <v>101</v>
      </c>
      <c r="AY273" s="17" t="s">
        <v>163</v>
      </c>
      <c r="BE273" s="101">
        <f t="shared" si="79"/>
        <v>0</v>
      </c>
      <c r="BF273" s="101">
        <f t="shared" si="80"/>
        <v>0</v>
      </c>
      <c r="BG273" s="101">
        <f t="shared" si="81"/>
        <v>0</v>
      </c>
      <c r="BH273" s="101">
        <f t="shared" si="82"/>
        <v>0</v>
      </c>
      <c r="BI273" s="101">
        <f t="shared" si="83"/>
        <v>0</v>
      </c>
      <c r="BJ273" s="17" t="s">
        <v>9</v>
      </c>
      <c r="BK273" s="101">
        <f t="shared" si="84"/>
        <v>0</v>
      </c>
      <c r="BL273" s="17" t="s">
        <v>228</v>
      </c>
      <c r="BM273" s="17" t="s">
        <v>602</v>
      </c>
    </row>
    <row r="274" spans="2:65" s="1" customFormat="1" ht="31.5" customHeight="1">
      <c r="B274" s="127"/>
      <c r="C274" s="163" t="s">
        <v>603</v>
      </c>
      <c r="D274" s="163" t="s">
        <v>241</v>
      </c>
      <c r="E274" s="164" t="s">
        <v>604</v>
      </c>
      <c r="F274" s="245" t="s">
        <v>605</v>
      </c>
      <c r="G274" s="245"/>
      <c r="H274" s="245"/>
      <c r="I274" s="245"/>
      <c r="J274" s="165" t="s">
        <v>185</v>
      </c>
      <c r="K274" s="166">
        <v>37.869</v>
      </c>
      <c r="L274" s="246">
        <v>0</v>
      </c>
      <c r="M274" s="246"/>
      <c r="N274" s="247">
        <f t="shared" si="75"/>
        <v>0</v>
      </c>
      <c r="O274" s="244"/>
      <c r="P274" s="244"/>
      <c r="Q274" s="244"/>
      <c r="R274" s="130"/>
      <c r="T274" s="160" t="s">
        <v>5</v>
      </c>
      <c r="U274" s="43" t="s">
        <v>43</v>
      </c>
      <c r="V274" s="35"/>
      <c r="W274" s="161">
        <f t="shared" si="76"/>
        <v>0</v>
      </c>
      <c r="X274" s="161">
        <v>0</v>
      </c>
      <c r="Y274" s="161">
        <f t="shared" si="77"/>
        <v>0</v>
      </c>
      <c r="Z274" s="161">
        <v>0</v>
      </c>
      <c r="AA274" s="162">
        <f t="shared" si="78"/>
        <v>0</v>
      </c>
      <c r="AR274" s="17" t="s">
        <v>292</v>
      </c>
      <c r="AT274" s="17" t="s">
        <v>241</v>
      </c>
      <c r="AU274" s="17" t="s">
        <v>101</v>
      </c>
      <c r="AY274" s="17" t="s">
        <v>163</v>
      </c>
      <c r="BE274" s="101">
        <f t="shared" si="79"/>
        <v>0</v>
      </c>
      <c r="BF274" s="101">
        <f t="shared" si="80"/>
        <v>0</v>
      </c>
      <c r="BG274" s="101">
        <f t="shared" si="81"/>
        <v>0</v>
      </c>
      <c r="BH274" s="101">
        <f t="shared" si="82"/>
        <v>0</v>
      </c>
      <c r="BI274" s="101">
        <f t="shared" si="83"/>
        <v>0</v>
      </c>
      <c r="BJ274" s="17" t="s">
        <v>9</v>
      </c>
      <c r="BK274" s="101">
        <f t="shared" si="84"/>
        <v>0</v>
      </c>
      <c r="BL274" s="17" t="s">
        <v>228</v>
      </c>
      <c r="BM274" s="17" t="s">
        <v>606</v>
      </c>
    </row>
    <row r="275" spans="2:65" s="1" customFormat="1" ht="31.5" customHeight="1">
      <c r="B275" s="127"/>
      <c r="C275" s="156" t="s">
        <v>607</v>
      </c>
      <c r="D275" s="156" t="s">
        <v>164</v>
      </c>
      <c r="E275" s="157" t="s">
        <v>608</v>
      </c>
      <c r="F275" s="242" t="s">
        <v>609</v>
      </c>
      <c r="G275" s="242"/>
      <c r="H275" s="242"/>
      <c r="I275" s="242"/>
      <c r="J275" s="158" t="s">
        <v>185</v>
      </c>
      <c r="K275" s="159">
        <v>9.3699999999999992</v>
      </c>
      <c r="L275" s="243">
        <v>0</v>
      </c>
      <c r="M275" s="243"/>
      <c r="N275" s="244">
        <f t="shared" si="75"/>
        <v>0</v>
      </c>
      <c r="O275" s="244"/>
      <c r="P275" s="244"/>
      <c r="Q275" s="244"/>
      <c r="R275" s="130"/>
      <c r="T275" s="160" t="s">
        <v>5</v>
      </c>
      <c r="U275" s="43" t="s">
        <v>43</v>
      </c>
      <c r="V275" s="35"/>
      <c r="W275" s="161">
        <f t="shared" si="76"/>
        <v>0</v>
      </c>
      <c r="X275" s="161">
        <v>0</v>
      </c>
      <c r="Y275" s="161">
        <f t="shared" si="77"/>
        <v>0</v>
      </c>
      <c r="Z275" s="161">
        <v>0</v>
      </c>
      <c r="AA275" s="162">
        <f t="shared" si="78"/>
        <v>0</v>
      </c>
      <c r="AR275" s="17" t="s">
        <v>228</v>
      </c>
      <c r="AT275" s="17" t="s">
        <v>164</v>
      </c>
      <c r="AU275" s="17" t="s">
        <v>101</v>
      </c>
      <c r="AY275" s="17" t="s">
        <v>163</v>
      </c>
      <c r="BE275" s="101">
        <f t="shared" si="79"/>
        <v>0</v>
      </c>
      <c r="BF275" s="101">
        <f t="shared" si="80"/>
        <v>0</v>
      </c>
      <c r="BG275" s="101">
        <f t="shared" si="81"/>
        <v>0</v>
      </c>
      <c r="BH275" s="101">
        <f t="shared" si="82"/>
        <v>0</v>
      </c>
      <c r="BI275" s="101">
        <f t="shared" si="83"/>
        <v>0</v>
      </c>
      <c r="BJ275" s="17" t="s">
        <v>9</v>
      </c>
      <c r="BK275" s="101">
        <f t="shared" si="84"/>
        <v>0</v>
      </c>
      <c r="BL275" s="17" t="s">
        <v>228</v>
      </c>
      <c r="BM275" s="17" t="s">
        <v>610</v>
      </c>
    </row>
    <row r="276" spans="2:65" s="1" customFormat="1" ht="31.5" customHeight="1">
      <c r="B276" s="127"/>
      <c r="C276" s="156" t="s">
        <v>611</v>
      </c>
      <c r="D276" s="156" t="s">
        <v>164</v>
      </c>
      <c r="E276" s="157" t="s">
        <v>612</v>
      </c>
      <c r="F276" s="242" t="s">
        <v>613</v>
      </c>
      <c r="G276" s="242"/>
      <c r="H276" s="242"/>
      <c r="I276" s="242"/>
      <c r="J276" s="158" t="s">
        <v>185</v>
      </c>
      <c r="K276" s="159">
        <v>9.3699999999999992</v>
      </c>
      <c r="L276" s="243">
        <v>0</v>
      </c>
      <c r="M276" s="243"/>
      <c r="N276" s="244">
        <f t="shared" si="75"/>
        <v>0</v>
      </c>
      <c r="O276" s="244"/>
      <c r="P276" s="244"/>
      <c r="Q276" s="244"/>
      <c r="R276" s="130"/>
      <c r="T276" s="160" t="s">
        <v>5</v>
      </c>
      <c r="U276" s="43" t="s">
        <v>43</v>
      </c>
      <c r="V276" s="35"/>
      <c r="W276" s="161">
        <f t="shared" si="76"/>
        <v>0</v>
      </c>
      <c r="X276" s="161">
        <v>0</v>
      </c>
      <c r="Y276" s="161">
        <f t="shared" si="77"/>
        <v>0</v>
      </c>
      <c r="Z276" s="161">
        <v>0</v>
      </c>
      <c r="AA276" s="162">
        <f t="shared" si="78"/>
        <v>0</v>
      </c>
      <c r="AR276" s="17" t="s">
        <v>228</v>
      </c>
      <c r="AT276" s="17" t="s">
        <v>164</v>
      </c>
      <c r="AU276" s="17" t="s">
        <v>101</v>
      </c>
      <c r="AY276" s="17" t="s">
        <v>163</v>
      </c>
      <c r="BE276" s="101">
        <f t="shared" si="79"/>
        <v>0</v>
      </c>
      <c r="BF276" s="101">
        <f t="shared" si="80"/>
        <v>0</v>
      </c>
      <c r="BG276" s="101">
        <f t="shared" si="81"/>
        <v>0</v>
      </c>
      <c r="BH276" s="101">
        <f t="shared" si="82"/>
        <v>0</v>
      </c>
      <c r="BI276" s="101">
        <f t="shared" si="83"/>
        <v>0</v>
      </c>
      <c r="BJ276" s="17" t="s">
        <v>9</v>
      </c>
      <c r="BK276" s="101">
        <f t="shared" si="84"/>
        <v>0</v>
      </c>
      <c r="BL276" s="17" t="s">
        <v>228</v>
      </c>
      <c r="BM276" s="17" t="s">
        <v>614</v>
      </c>
    </row>
    <row r="277" spans="2:65" s="1" customFormat="1" ht="31.5" customHeight="1">
      <c r="B277" s="127"/>
      <c r="C277" s="156" t="s">
        <v>615</v>
      </c>
      <c r="D277" s="156" t="s">
        <v>164</v>
      </c>
      <c r="E277" s="157" t="s">
        <v>616</v>
      </c>
      <c r="F277" s="242" t="s">
        <v>617</v>
      </c>
      <c r="G277" s="242"/>
      <c r="H277" s="242"/>
      <c r="I277" s="242"/>
      <c r="J277" s="158" t="s">
        <v>185</v>
      </c>
      <c r="K277" s="159">
        <v>34.630000000000003</v>
      </c>
      <c r="L277" s="243">
        <v>0</v>
      </c>
      <c r="M277" s="243"/>
      <c r="N277" s="244">
        <f t="shared" si="75"/>
        <v>0</v>
      </c>
      <c r="O277" s="244"/>
      <c r="P277" s="244"/>
      <c r="Q277" s="244"/>
      <c r="R277" s="130"/>
      <c r="T277" s="160" t="s">
        <v>5</v>
      </c>
      <c r="U277" s="43" t="s">
        <v>43</v>
      </c>
      <c r="V277" s="35"/>
      <c r="W277" s="161">
        <f t="shared" si="76"/>
        <v>0</v>
      </c>
      <c r="X277" s="161">
        <v>0</v>
      </c>
      <c r="Y277" s="161">
        <f t="shared" si="77"/>
        <v>0</v>
      </c>
      <c r="Z277" s="161">
        <v>0</v>
      </c>
      <c r="AA277" s="162">
        <f t="shared" si="78"/>
        <v>0</v>
      </c>
      <c r="AR277" s="17" t="s">
        <v>228</v>
      </c>
      <c r="AT277" s="17" t="s">
        <v>164</v>
      </c>
      <c r="AU277" s="17" t="s">
        <v>101</v>
      </c>
      <c r="AY277" s="17" t="s">
        <v>163</v>
      </c>
      <c r="BE277" s="101">
        <f t="shared" si="79"/>
        <v>0</v>
      </c>
      <c r="BF277" s="101">
        <f t="shared" si="80"/>
        <v>0</v>
      </c>
      <c r="BG277" s="101">
        <f t="shared" si="81"/>
        <v>0</v>
      </c>
      <c r="BH277" s="101">
        <f t="shared" si="82"/>
        <v>0</v>
      </c>
      <c r="BI277" s="101">
        <f t="shared" si="83"/>
        <v>0</v>
      </c>
      <c r="BJ277" s="17" t="s">
        <v>9</v>
      </c>
      <c r="BK277" s="101">
        <f t="shared" si="84"/>
        <v>0</v>
      </c>
      <c r="BL277" s="17" t="s">
        <v>228</v>
      </c>
      <c r="BM277" s="17" t="s">
        <v>618</v>
      </c>
    </row>
    <row r="278" spans="2:65" s="1" customFormat="1" ht="22.5" customHeight="1">
      <c r="B278" s="127"/>
      <c r="C278" s="156" t="s">
        <v>619</v>
      </c>
      <c r="D278" s="156" t="s">
        <v>164</v>
      </c>
      <c r="E278" s="157" t="s">
        <v>620</v>
      </c>
      <c r="F278" s="242" t="s">
        <v>621</v>
      </c>
      <c r="G278" s="242"/>
      <c r="H278" s="242"/>
      <c r="I278" s="242"/>
      <c r="J278" s="158" t="s">
        <v>185</v>
      </c>
      <c r="K278" s="159">
        <v>34.93</v>
      </c>
      <c r="L278" s="243">
        <v>0</v>
      </c>
      <c r="M278" s="243"/>
      <c r="N278" s="244">
        <f t="shared" si="75"/>
        <v>0</v>
      </c>
      <c r="O278" s="244"/>
      <c r="P278" s="244"/>
      <c r="Q278" s="244"/>
      <c r="R278" s="130"/>
      <c r="T278" s="160" t="s">
        <v>5</v>
      </c>
      <c r="U278" s="43" t="s">
        <v>43</v>
      </c>
      <c r="V278" s="35"/>
      <c r="W278" s="161">
        <f t="shared" si="76"/>
        <v>0</v>
      </c>
      <c r="X278" s="161">
        <v>0</v>
      </c>
      <c r="Y278" s="161">
        <f t="shared" si="77"/>
        <v>0</v>
      </c>
      <c r="Z278" s="161">
        <v>0</v>
      </c>
      <c r="AA278" s="162">
        <f t="shared" si="78"/>
        <v>0</v>
      </c>
      <c r="AR278" s="17" t="s">
        <v>228</v>
      </c>
      <c r="AT278" s="17" t="s">
        <v>164</v>
      </c>
      <c r="AU278" s="17" t="s">
        <v>101</v>
      </c>
      <c r="AY278" s="17" t="s">
        <v>163</v>
      </c>
      <c r="BE278" s="101">
        <f t="shared" si="79"/>
        <v>0</v>
      </c>
      <c r="BF278" s="101">
        <f t="shared" si="80"/>
        <v>0</v>
      </c>
      <c r="BG278" s="101">
        <f t="shared" si="81"/>
        <v>0</v>
      </c>
      <c r="BH278" s="101">
        <f t="shared" si="82"/>
        <v>0</v>
      </c>
      <c r="BI278" s="101">
        <f t="shared" si="83"/>
        <v>0</v>
      </c>
      <c r="BJ278" s="17" t="s">
        <v>9</v>
      </c>
      <c r="BK278" s="101">
        <f t="shared" si="84"/>
        <v>0</v>
      </c>
      <c r="BL278" s="17" t="s">
        <v>228</v>
      </c>
      <c r="BM278" s="17" t="s">
        <v>622</v>
      </c>
    </row>
    <row r="279" spans="2:65" s="1" customFormat="1" ht="22.5" customHeight="1">
      <c r="B279" s="127"/>
      <c r="C279" s="156" t="s">
        <v>623</v>
      </c>
      <c r="D279" s="156" t="s">
        <v>164</v>
      </c>
      <c r="E279" s="157" t="s">
        <v>624</v>
      </c>
      <c r="F279" s="242" t="s">
        <v>625</v>
      </c>
      <c r="G279" s="242"/>
      <c r="H279" s="242"/>
      <c r="I279" s="242"/>
      <c r="J279" s="158" t="s">
        <v>185</v>
      </c>
      <c r="K279" s="159">
        <v>34.93</v>
      </c>
      <c r="L279" s="243">
        <v>0</v>
      </c>
      <c r="M279" s="243"/>
      <c r="N279" s="244">
        <f t="shared" si="75"/>
        <v>0</v>
      </c>
      <c r="O279" s="244"/>
      <c r="P279" s="244"/>
      <c r="Q279" s="244"/>
      <c r="R279" s="130"/>
      <c r="T279" s="160" t="s">
        <v>5</v>
      </c>
      <c r="U279" s="43" t="s">
        <v>43</v>
      </c>
      <c r="V279" s="35"/>
      <c r="W279" s="161">
        <f t="shared" si="76"/>
        <v>0</v>
      </c>
      <c r="X279" s="161">
        <v>0</v>
      </c>
      <c r="Y279" s="161">
        <f t="shared" si="77"/>
        <v>0</v>
      </c>
      <c r="Z279" s="161">
        <v>0</v>
      </c>
      <c r="AA279" s="162">
        <f t="shared" si="78"/>
        <v>0</v>
      </c>
      <c r="AR279" s="17" t="s">
        <v>228</v>
      </c>
      <c r="AT279" s="17" t="s">
        <v>164</v>
      </c>
      <c r="AU279" s="17" t="s">
        <v>101</v>
      </c>
      <c r="AY279" s="17" t="s">
        <v>163</v>
      </c>
      <c r="BE279" s="101">
        <f t="shared" si="79"/>
        <v>0</v>
      </c>
      <c r="BF279" s="101">
        <f t="shared" si="80"/>
        <v>0</v>
      </c>
      <c r="BG279" s="101">
        <f t="shared" si="81"/>
        <v>0</v>
      </c>
      <c r="BH279" s="101">
        <f t="shared" si="82"/>
        <v>0</v>
      </c>
      <c r="BI279" s="101">
        <f t="shared" si="83"/>
        <v>0</v>
      </c>
      <c r="BJ279" s="17" t="s">
        <v>9</v>
      </c>
      <c r="BK279" s="101">
        <f t="shared" si="84"/>
        <v>0</v>
      </c>
      <c r="BL279" s="17" t="s">
        <v>228</v>
      </c>
      <c r="BM279" s="17" t="s">
        <v>626</v>
      </c>
    </row>
    <row r="280" spans="2:65" s="1" customFormat="1" ht="22.5" customHeight="1">
      <c r="B280" s="127"/>
      <c r="C280" s="156" t="s">
        <v>627</v>
      </c>
      <c r="D280" s="156" t="s">
        <v>164</v>
      </c>
      <c r="E280" s="157" t="s">
        <v>628</v>
      </c>
      <c r="F280" s="242" t="s">
        <v>629</v>
      </c>
      <c r="G280" s="242"/>
      <c r="H280" s="242"/>
      <c r="I280" s="242"/>
      <c r="J280" s="158" t="s">
        <v>411</v>
      </c>
      <c r="K280" s="167">
        <v>0</v>
      </c>
      <c r="L280" s="243">
        <v>0</v>
      </c>
      <c r="M280" s="243"/>
      <c r="N280" s="244">
        <f t="shared" si="75"/>
        <v>0</v>
      </c>
      <c r="O280" s="244"/>
      <c r="P280" s="244"/>
      <c r="Q280" s="244"/>
      <c r="R280" s="130"/>
      <c r="T280" s="160" t="s">
        <v>5</v>
      </c>
      <c r="U280" s="43" t="s">
        <v>43</v>
      </c>
      <c r="V280" s="35"/>
      <c r="W280" s="161">
        <f t="shared" si="76"/>
        <v>0</v>
      </c>
      <c r="X280" s="161">
        <v>0</v>
      </c>
      <c r="Y280" s="161">
        <f t="shared" si="77"/>
        <v>0</v>
      </c>
      <c r="Z280" s="161">
        <v>0</v>
      </c>
      <c r="AA280" s="162">
        <f t="shared" si="78"/>
        <v>0</v>
      </c>
      <c r="AR280" s="17" t="s">
        <v>228</v>
      </c>
      <c r="AT280" s="17" t="s">
        <v>164</v>
      </c>
      <c r="AU280" s="17" t="s">
        <v>101</v>
      </c>
      <c r="AY280" s="17" t="s">
        <v>163</v>
      </c>
      <c r="BE280" s="101">
        <f t="shared" si="79"/>
        <v>0</v>
      </c>
      <c r="BF280" s="101">
        <f t="shared" si="80"/>
        <v>0</v>
      </c>
      <c r="BG280" s="101">
        <f t="shared" si="81"/>
        <v>0</v>
      </c>
      <c r="BH280" s="101">
        <f t="shared" si="82"/>
        <v>0</v>
      </c>
      <c r="BI280" s="101">
        <f t="shared" si="83"/>
        <v>0</v>
      </c>
      <c r="BJ280" s="17" t="s">
        <v>9</v>
      </c>
      <c r="BK280" s="101">
        <f t="shared" si="84"/>
        <v>0</v>
      </c>
      <c r="BL280" s="17" t="s">
        <v>228</v>
      </c>
      <c r="BM280" s="17" t="s">
        <v>630</v>
      </c>
    </row>
    <row r="281" spans="2:65" s="9" customFormat="1" ht="29.85" customHeight="1">
      <c r="B281" s="145"/>
      <c r="C281" s="146"/>
      <c r="D281" s="155" t="s">
        <v>134</v>
      </c>
      <c r="E281" s="155"/>
      <c r="F281" s="155"/>
      <c r="G281" s="155"/>
      <c r="H281" s="155"/>
      <c r="I281" s="155"/>
      <c r="J281" s="155"/>
      <c r="K281" s="155"/>
      <c r="L281" s="155"/>
      <c r="M281" s="155"/>
      <c r="N281" s="254">
        <f>BK281</f>
        <v>0</v>
      </c>
      <c r="O281" s="255"/>
      <c r="P281" s="255"/>
      <c r="Q281" s="255"/>
      <c r="R281" s="148"/>
      <c r="T281" s="149"/>
      <c r="U281" s="146"/>
      <c r="V281" s="146"/>
      <c r="W281" s="150">
        <f>SUM(W282:W289)</f>
        <v>0</v>
      </c>
      <c r="X281" s="146"/>
      <c r="Y281" s="150">
        <f>SUM(Y282:Y289)</f>
        <v>0.4599098399999999</v>
      </c>
      <c r="Z281" s="146"/>
      <c r="AA281" s="151">
        <f>SUM(AA282:AA289)</f>
        <v>0</v>
      </c>
      <c r="AR281" s="152" t="s">
        <v>101</v>
      </c>
      <c r="AT281" s="153" t="s">
        <v>77</v>
      </c>
      <c r="AU281" s="153" t="s">
        <v>9</v>
      </c>
      <c r="AY281" s="152" t="s">
        <v>163</v>
      </c>
      <c r="BK281" s="154">
        <f>SUM(BK282:BK289)</f>
        <v>0</v>
      </c>
    </row>
    <row r="282" spans="2:65" s="1" customFormat="1" ht="31.5" customHeight="1">
      <c r="B282" s="127"/>
      <c r="C282" s="156" t="s">
        <v>631</v>
      </c>
      <c r="D282" s="156" t="s">
        <v>164</v>
      </c>
      <c r="E282" s="157" t="s">
        <v>632</v>
      </c>
      <c r="F282" s="242" t="s">
        <v>633</v>
      </c>
      <c r="G282" s="242"/>
      <c r="H282" s="242"/>
      <c r="I282" s="242"/>
      <c r="J282" s="158" t="s">
        <v>185</v>
      </c>
      <c r="K282" s="159">
        <v>59.16</v>
      </c>
      <c r="L282" s="243">
        <v>0</v>
      </c>
      <c r="M282" s="243"/>
      <c r="N282" s="244">
        <f t="shared" ref="N282:N289" si="85">ROUND(L282*K282,0)</f>
        <v>0</v>
      </c>
      <c r="O282" s="244"/>
      <c r="P282" s="244"/>
      <c r="Q282" s="244"/>
      <c r="R282" s="130"/>
      <c r="T282" s="160" t="s">
        <v>5</v>
      </c>
      <c r="U282" s="43" t="s">
        <v>43</v>
      </c>
      <c r="V282" s="35"/>
      <c r="W282" s="161">
        <f t="shared" ref="W282:W289" si="86">V282*K282</f>
        <v>0</v>
      </c>
      <c r="X282" s="161">
        <v>6.9999999999999994E-5</v>
      </c>
      <c r="Y282" s="161">
        <f t="shared" ref="Y282:Y289" si="87">X282*K282</f>
        <v>4.1411999999999994E-3</v>
      </c>
      <c r="Z282" s="161">
        <v>0</v>
      </c>
      <c r="AA282" s="162">
        <f t="shared" ref="AA282:AA289" si="88">Z282*K282</f>
        <v>0</v>
      </c>
      <c r="AR282" s="17" t="s">
        <v>228</v>
      </c>
      <c r="AT282" s="17" t="s">
        <v>164</v>
      </c>
      <c r="AU282" s="17" t="s">
        <v>101</v>
      </c>
      <c r="AY282" s="17" t="s">
        <v>163</v>
      </c>
      <c r="BE282" s="101">
        <f t="shared" ref="BE282:BE289" si="89">IF(U282="základní",N282,0)</f>
        <v>0</v>
      </c>
      <c r="BF282" s="101">
        <f t="shared" ref="BF282:BF289" si="90">IF(U282="snížená",N282,0)</f>
        <v>0</v>
      </c>
      <c r="BG282" s="101">
        <f t="shared" ref="BG282:BG289" si="91">IF(U282="zákl. přenesená",N282,0)</f>
        <v>0</v>
      </c>
      <c r="BH282" s="101">
        <f t="shared" ref="BH282:BH289" si="92">IF(U282="sníž. přenesená",N282,0)</f>
        <v>0</v>
      </c>
      <c r="BI282" s="101">
        <f t="shared" ref="BI282:BI289" si="93">IF(U282="nulová",N282,0)</f>
        <v>0</v>
      </c>
      <c r="BJ282" s="17" t="s">
        <v>9</v>
      </c>
      <c r="BK282" s="101">
        <f t="shared" ref="BK282:BK289" si="94">ROUND(L282*K282,0)</f>
        <v>0</v>
      </c>
      <c r="BL282" s="17" t="s">
        <v>228</v>
      </c>
      <c r="BM282" s="17" t="s">
        <v>634</v>
      </c>
    </row>
    <row r="283" spans="2:65" s="1" customFormat="1" ht="31.5" customHeight="1">
      <c r="B283" s="127"/>
      <c r="C283" s="156" t="s">
        <v>635</v>
      </c>
      <c r="D283" s="156" t="s">
        <v>164</v>
      </c>
      <c r="E283" s="157" t="s">
        <v>636</v>
      </c>
      <c r="F283" s="242" t="s">
        <v>637</v>
      </c>
      <c r="G283" s="242"/>
      <c r="H283" s="242"/>
      <c r="I283" s="242"/>
      <c r="J283" s="158" t="s">
        <v>185</v>
      </c>
      <c r="K283" s="159">
        <v>59.16</v>
      </c>
      <c r="L283" s="243">
        <v>0</v>
      </c>
      <c r="M283" s="243"/>
      <c r="N283" s="244">
        <f t="shared" si="85"/>
        <v>0</v>
      </c>
      <c r="O283" s="244"/>
      <c r="P283" s="244"/>
      <c r="Q283" s="244"/>
      <c r="R283" s="130"/>
      <c r="T283" s="160" t="s">
        <v>5</v>
      </c>
      <c r="U283" s="43" t="s">
        <v>43</v>
      </c>
      <c r="V283" s="35"/>
      <c r="W283" s="161">
        <f t="shared" si="86"/>
        <v>0</v>
      </c>
      <c r="X283" s="161">
        <v>4.4999999999999997E-3</v>
      </c>
      <c r="Y283" s="161">
        <f t="shared" si="87"/>
        <v>0.26621999999999996</v>
      </c>
      <c r="Z283" s="161">
        <v>0</v>
      </c>
      <c r="AA283" s="162">
        <f t="shared" si="88"/>
        <v>0</v>
      </c>
      <c r="AR283" s="17" t="s">
        <v>228</v>
      </c>
      <c r="AT283" s="17" t="s">
        <v>164</v>
      </c>
      <c r="AU283" s="17" t="s">
        <v>101</v>
      </c>
      <c r="AY283" s="17" t="s">
        <v>163</v>
      </c>
      <c r="BE283" s="101">
        <f t="shared" si="89"/>
        <v>0</v>
      </c>
      <c r="BF283" s="101">
        <f t="shared" si="90"/>
        <v>0</v>
      </c>
      <c r="BG283" s="101">
        <f t="shared" si="91"/>
        <v>0</v>
      </c>
      <c r="BH283" s="101">
        <f t="shared" si="92"/>
        <v>0</v>
      </c>
      <c r="BI283" s="101">
        <f t="shared" si="93"/>
        <v>0</v>
      </c>
      <c r="BJ283" s="17" t="s">
        <v>9</v>
      </c>
      <c r="BK283" s="101">
        <f t="shared" si="94"/>
        <v>0</v>
      </c>
      <c r="BL283" s="17" t="s">
        <v>228</v>
      </c>
      <c r="BM283" s="17" t="s">
        <v>638</v>
      </c>
    </row>
    <row r="284" spans="2:65" s="1" customFormat="1" ht="22.5" customHeight="1">
      <c r="B284" s="127"/>
      <c r="C284" s="156" t="s">
        <v>639</v>
      </c>
      <c r="D284" s="156" t="s">
        <v>164</v>
      </c>
      <c r="E284" s="157" t="s">
        <v>640</v>
      </c>
      <c r="F284" s="242" t="s">
        <v>641</v>
      </c>
      <c r="G284" s="242"/>
      <c r="H284" s="242"/>
      <c r="I284" s="242"/>
      <c r="J284" s="158" t="s">
        <v>185</v>
      </c>
      <c r="K284" s="159">
        <v>59.16</v>
      </c>
      <c r="L284" s="243">
        <v>0</v>
      </c>
      <c r="M284" s="243"/>
      <c r="N284" s="244">
        <f t="shared" si="85"/>
        <v>0</v>
      </c>
      <c r="O284" s="244"/>
      <c r="P284" s="244"/>
      <c r="Q284" s="244"/>
      <c r="R284" s="130"/>
      <c r="T284" s="160" t="s">
        <v>5</v>
      </c>
      <c r="U284" s="43" t="s">
        <v>43</v>
      </c>
      <c r="V284" s="35"/>
      <c r="W284" s="161">
        <f t="shared" si="86"/>
        <v>0</v>
      </c>
      <c r="X284" s="161">
        <v>2.9999999999999997E-4</v>
      </c>
      <c r="Y284" s="161">
        <f t="shared" si="87"/>
        <v>1.7747999999999996E-2</v>
      </c>
      <c r="Z284" s="161">
        <v>0</v>
      </c>
      <c r="AA284" s="162">
        <f t="shared" si="88"/>
        <v>0</v>
      </c>
      <c r="AR284" s="17" t="s">
        <v>228</v>
      </c>
      <c r="AT284" s="17" t="s">
        <v>164</v>
      </c>
      <c r="AU284" s="17" t="s">
        <v>101</v>
      </c>
      <c r="AY284" s="17" t="s">
        <v>163</v>
      </c>
      <c r="BE284" s="101">
        <f t="shared" si="89"/>
        <v>0</v>
      </c>
      <c r="BF284" s="101">
        <f t="shared" si="90"/>
        <v>0</v>
      </c>
      <c r="BG284" s="101">
        <f t="shared" si="91"/>
        <v>0</v>
      </c>
      <c r="BH284" s="101">
        <f t="shared" si="92"/>
        <v>0</v>
      </c>
      <c r="BI284" s="101">
        <f t="shared" si="93"/>
        <v>0</v>
      </c>
      <c r="BJ284" s="17" t="s">
        <v>9</v>
      </c>
      <c r="BK284" s="101">
        <f t="shared" si="94"/>
        <v>0</v>
      </c>
      <c r="BL284" s="17" t="s">
        <v>228</v>
      </c>
      <c r="BM284" s="17" t="s">
        <v>642</v>
      </c>
    </row>
    <row r="285" spans="2:65" s="1" customFormat="1" ht="22.5" customHeight="1">
      <c r="B285" s="127"/>
      <c r="C285" s="163" t="s">
        <v>643</v>
      </c>
      <c r="D285" s="163" t="s">
        <v>241</v>
      </c>
      <c r="E285" s="164" t="s">
        <v>644</v>
      </c>
      <c r="F285" s="245" t="s">
        <v>645</v>
      </c>
      <c r="G285" s="245"/>
      <c r="H285" s="245"/>
      <c r="I285" s="245"/>
      <c r="J285" s="165" t="s">
        <v>185</v>
      </c>
      <c r="K285" s="166">
        <v>65.075999999999993</v>
      </c>
      <c r="L285" s="246">
        <v>0</v>
      </c>
      <c r="M285" s="246"/>
      <c r="N285" s="247">
        <f t="shared" si="85"/>
        <v>0</v>
      </c>
      <c r="O285" s="244"/>
      <c r="P285" s="244"/>
      <c r="Q285" s="244"/>
      <c r="R285" s="130"/>
      <c r="T285" s="160" t="s">
        <v>5</v>
      </c>
      <c r="U285" s="43" t="s">
        <v>43</v>
      </c>
      <c r="V285" s="35"/>
      <c r="W285" s="161">
        <f t="shared" si="86"/>
        <v>0</v>
      </c>
      <c r="X285" s="161">
        <v>2.64E-3</v>
      </c>
      <c r="Y285" s="161">
        <f t="shared" si="87"/>
        <v>0.17180063999999998</v>
      </c>
      <c r="Z285" s="161">
        <v>0</v>
      </c>
      <c r="AA285" s="162">
        <f t="shared" si="88"/>
        <v>0</v>
      </c>
      <c r="AR285" s="17" t="s">
        <v>292</v>
      </c>
      <c r="AT285" s="17" t="s">
        <v>241</v>
      </c>
      <c r="AU285" s="17" t="s">
        <v>101</v>
      </c>
      <c r="AY285" s="17" t="s">
        <v>163</v>
      </c>
      <c r="BE285" s="101">
        <f t="shared" si="89"/>
        <v>0</v>
      </c>
      <c r="BF285" s="101">
        <f t="shared" si="90"/>
        <v>0</v>
      </c>
      <c r="BG285" s="101">
        <f t="shared" si="91"/>
        <v>0</v>
      </c>
      <c r="BH285" s="101">
        <f t="shared" si="92"/>
        <v>0</v>
      </c>
      <c r="BI285" s="101">
        <f t="shared" si="93"/>
        <v>0</v>
      </c>
      <c r="BJ285" s="17" t="s">
        <v>9</v>
      </c>
      <c r="BK285" s="101">
        <f t="shared" si="94"/>
        <v>0</v>
      </c>
      <c r="BL285" s="17" t="s">
        <v>228</v>
      </c>
      <c r="BM285" s="17" t="s">
        <v>646</v>
      </c>
    </row>
    <row r="286" spans="2:65" s="1" customFormat="1" ht="31.5" customHeight="1">
      <c r="B286" s="127"/>
      <c r="C286" s="156" t="s">
        <v>647</v>
      </c>
      <c r="D286" s="156" t="s">
        <v>164</v>
      </c>
      <c r="E286" s="157" t="s">
        <v>648</v>
      </c>
      <c r="F286" s="242" t="s">
        <v>649</v>
      </c>
      <c r="G286" s="242"/>
      <c r="H286" s="242"/>
      <c r="I286" s="242"/>
      <c r="J286" s="158" t="s">
        <v>194</v>
      </c>
      <c r="K286" s="159">
        <v>60</v>
      </c>
      <c r="L286" s="243">
        <v>0</v>
      </c>
      <c r="M286" s="243"/>
      <c r="N286" s="244">
        <f t="shared" si="85"/>
        <v>0</v>
      </c>
      <c r="O286" s="244"/>
      <c r="P286" s="244"/>
      <c r="Q286" s="244"/>
      <c r="R286" s="130"/>
      <c r="T286" s="160" t="s">
        <v>5</v>
      </c>
      <c r="U286" s="43" t="s">
        <v>43</v>
      </c>
      <c r="V286" s="35"/>
      <c r="W286" s="161">
        <f t="shared" si="86"/>
        <v>0</v>
      </c>
      <c r="X286" s="161">
        <v>0</v>
      </c>
      <c r="Y286" s="161">
        <f t="shared" si="87"/>
        <v>0</v>
      </c>
      <c r="Z286" s="161">
        <v>0</v>
      </c>
      <c r="AA286" s="162">
        <f t="shared" si="88"/>
        <v>0</v>
      </c>
      <c r="AR286" s="17" t="s">
        <v>228</v>
      </c>
      <c r="AT286" s="17" t="s">
        <v>164</v>
      </c>
      <c r="AU286" s="17" t="s">
        <v>101</v>
      </c>
      <c r="AY286" s="17" t="s">
        <v>163</v>
      </c>
      <c r="BE286" s="101">
        <f t="shared" si="89"/>
        <v>0</v>
      </c>
      <c r="BF286" s="101">
        <f t="shared" si="90"/>
        <v>0</v>
      </c>
      <c r="BG286" s="101">
        <f t="shared" si="91"/>
        <v>0</v>
      </c>
      <c r="BH286" s="101">
        <f t="shared" si="92"/>
        <v>0</v>
      </c>
      <c r="BI286" s="101">
        <f t="shared" si="93"/>
        <v>0</v>
      </c>
      <c r="BJ286" s="17" t="s">
        <v>9</v>
      </c>
      <c r="BK286" s="101">
        <f t="shared" si="94"/>
        <v>0</v>
      </c>
      <c r="BL286" s="17" t="s">
        <v>228</v>
      </c>
      <c r="BM286" s="17" t="s">
        <v>650</v>
      </c>
    </row>
    <row r="287" spans="2:65" s="1" customFormat="1" ht="31.5" customHeight="1">
      <c r="B287" s="127"/>
      <c r="C287" s="156" t="s">
        <v>651</v>
      </c>
      <c r="D287" s="156" t="s">
        <v>164</v>
      </c>
      <c r="E287" s="157" t="s">
        <v>652</v>
      </c>
      <c r="F287" s="242" t="s">
        <v>653</v>
      </c>
      <c r="G287" s="242"/>
      <c r="H287" s="242"/>
      <c r="I287" s="242"/>
      <c r="J287" s="158" t="s">
        <v>194</v>
      </c>
      <c r="K287" s="159">
        <v>45</v>
      </c>
      <c r="L287" s="243">
        <v>0</v>
      </c>
      <c r="M287" s="243"/>
      <c r="N287" s="244">
        <f t="shared" si="85"/>
        <v>0</v>
      </c>
      <c r="O287" s="244"/>
      <c r="P287" s="244"/>
      <c r="Q287" s="244"/>
      <c r="R287" s="130"/>
      <c r="T287" s="160" t="s">
        <v>5</v>
      </c>
      <c r="U287" s="43" t="s">
        <v>43</v>
      </c>
      <c r="V287" s="35"/>
      <c r="W287" s="161">
        <f t="shared" si="86"/>
        <v>0</v>
      </c>
      <c r="X287" s="161">
        <v>0</v>
      </c>
      <c r="Y287" s="161">
        <f t="shared" si="87"/>
        <v>0</v>
      </c>
      <c r="Z287" s="161">
        <v>0</v>
      </c>
      <c r="AA287" s="162">
        <f t="shared" si="88"/>
        <v>0</v>
      </c>
      <c r="AR287" s="17" t="s">
        <v>228</v>
      </c>
      <c r="AT287" s="17" t="s">
        <v>164</v>
      </c>
      <c r="AU287" s="17" t="s">
        <v>101</v>
      </c>
      <c r="AY287" s="17" t="s">
        <v>163</v>
      </c>
      <c r="BE287" s="101">
        <f t="shared" si="89"/>
        <v>0</v>
      </c>
      <c r="BF287" s="101">
        <f t="shared" si="90"/>
        <v>0</v>
      </c>
      <c r="BG287" s="101">
        <f t="shared" si="91"/>
        <v>0</v>
      </c>
      <c r="BH287" s="101">
        <f t="shared" si="92"/>
        <v>0</v>
      </c>
      <c r="BI287" s="101">
        <f t="shared" si="93"/>
        <v>0</v>
      </c>
      <c r="BJ287" s="17" t="s">
        <v>9</v>
      </c>
      <c r="BK287" s="101">
        <f t="shared" si="94"/>
        <v>0</v>
      </c>
      <c r="BL287" s="17" t="s">
        <v>228</v>
      </c>
      <c r="BM287" s="17" t="s">
        <v>654</v>
      </c>
    </row>
    <row r="288" spans="2:65" s="1" customFormat="1" ht="22.5" customHeight="1">
      <c r="B288" s="127"/>
      <c r="C288" s="163" t="s">
        <v>655</v>
      </c>
      <c r="D288" s="163" t="s">
        <v>241</v>
      </c>
      <c r="E288" s="164" t="s">
        <v>656</v>
      </c>
      <c r="F288" s="245" t="s">
        <v>657</v>
      </c>
      <c r="G288" s="245"/>
      <c r="H288" s="245"/>
      <c r="I288" s="245"/>
      <c r="J288" s="165" t="s">
        <v>194</v>
      </c>
      <c r="K288" s="166">
        <v>45</v>
      </c>
      <c r="L288" s="246">
        <v>0</v>
      </c>
      <c r="M288" s="246"/>
      <c r="N288" s="247">
        <f t="shared" si="85"/>
        <v>0</v>
      </c>
      <c r="O288" s="244"/>
      <c r="P288" s="244"/>
      <c r="Q288" s="244"/>
      <c r="R288" s="130"/>
      <c r="T288" s="160" t="s">
        <v>5</v>
      </c>
      <c r="U288" s="43" t="s">
        <v>43</v>
      </c>
      <c r="V288" s="35"/>
      <c r="W288" s="161">
        <f t="shared" si="86"/>
        <v>0</v>
      </c>
      <c r="X288" s="161">
        <v>0</v>
      </c>
      <c r="Y288" s="161">
        <f t="shared" si="87"/>
        <v>0</v>
      </c>
      <c r="Z288" s="161">
        <v>0</v>
      </c>
      <c r="AA288" s="162">
        <f t="shared" si="88"/>
        <v>0</v>
      </c>
      <c r="AR288" s="17" t="s">
        <v>292</v>
      </c>
      <c r="AT288" s="17" t="s">
        <v>241</v>
      </c>
      <c r="AU288" s="17" t="s">
        <v>101</v>
      </c>
      <c r="AY288" s="17" t="s">
        <v>163</v>
      </c>
      <c r="BE288" s="101">
        <f t="shared" si="89"/>
        <v>0</v>
      </c>
      <c r="BF288" s="101">
        <f t="shared" si="90"/>
        <v>0</v>
      </c>
      <c r="BG288" s="101">
        <f t="shared" si="91"/>
        <v>0</v>
      </c>
      <c r="BH288" s="101">
        <f t="shared" si="92"/>
        <v>0</v>
      </c>
      <c r="BI288" s="101">
        <f t="shared" si="93"/>
        <v>0</v>
      </c>
      <c r="BJ288" s="17" t="s">
        <v>9</v>
      </c>
      <c r="BK288" s="101">
        <f t="shared" si="94"/>
        <v>0</v>
      </c>
      <c r="BL288" s="17" t="s">
        <v>228</v>
      </c>
      <c r="BM288" s="17" t="s">
        <v>658</v>
      </c>
    </row>
    <row r="289" spans="2:65" s="1" customFormat="1" ht="22.5" customHeight="1">
      <c r="B289" s="127"/>
      <c r="C289" s="156" t="s">
        <v>659</v>
      </c>
      <c r="D289" s="156" t="s">
        <v>164</v>
      </c>
      <c r="E289" s="157" t="s">
        <v>660</v>
      </c>
      <c r="F289" s="242" t="s">
        <v>661</v>
      </c>
      <c r="G289" s="242"/>
      <c r="H289" s="242"/>
      <c r="I289" s="242"/>
      <c r="J289" s="158" t="s">
        <v>411</v>
      </c>
      <c r="K289" s="167">
        <v>0</v>
      </c>
      <c r="L289" s="243">
        <v>0</v>
      </c>
      <c r="M289" s="243"/>
      <c r="N289" s="244">
        <f t="shared" si="85"/>
        <v>0</v>
      </c>
      <c r="O289" s="244"/>
      <c r="P289" s="244"/>
      <c r="Q289" s="244"/>
      <c r="R289" s="130"/>
      <c r="T289" s="160" t="s">
        <v>5</v>
      </c>
      <c r="U289" s="43" t="s">
        <v>43</v>
      </c>
      <c r="V289" s="35"/>
      <c r="W289" s="161">
        <f t="shared" si="86"/>
        <v>0</v>
      </c>
      <c r="X289" s="161">
        <v>0</v>
      </c>
      <c r="Y289" s="161">
        <f t="shared" si="87"/>
        <v>0</v>
      </c>
      <c r="Z289" s="161">
        <v>0</v>
      </c>
      <c r="AA289" s="162">
        <f t="shared" si="88"/>
        <v>0</v>
      </c>
      <c r="AR289" s="17" t="s">
        <v>228</v>
      </c>
      <c r="AT289" s="17" t="s">
        <v>164</v>
      </c>
      <c r="AU289" s="17" t="s">
        <v>101</v>
      </c>
      <c r="AY289" s="17" t="s">
        <v>163</v>
      </c>
      <c r="BE289" s="101">
        <f t="shared" si="89"/>
        <v>0</v>
      </c>
      <c r="BF289" s="101">
        <f t="shared" si="90"/>
        <v>0</v>
      </c>
      <c r="BG289" s="101">
        <f t="shared" si="91"/>
        <v>0</v>
      </c>
      <c r="BH289" s="101">
        <f t="shared" si="92"/>
        <v>0</v>
      </c>
      <c r="BI289" s="101">
        <f t="shared" si="93"/>
        <v>0</v>
      </c>
      <c r="BJ289" s="17" t="s">
        <v>9</v>
      </c>
      <c r="BK289" s="101">
        <f t="shared" si="94"/>
        <v>0</v>
      </c>
      <c r="BL289" s="17" t="s">
        <v>228</v>
      </c>
      <c r="BM289" s="17" t="s">
        <v>662</v>
      </c>
    </row>
    <row r="290" spans="2:65" s="9" customFormat="1" ht="29.85" customHeight="1">
      <c r="B290" s="145"/>
      <c r="C290" s="146"/>
      <c r="D290" s="155" t="s">
        <v>135</v>
      </c>
      <c r="E290" s="155"/>
      <c r="F290" s="155"/>
      <c r="G290" s="155"/>
      <c r="H290" s="155"/>
      <c r="I290" s="155"/>
      <c r="J290" s="155"/>
      <c r="K290" s="155"/>
      <c r="L290" s="155"/>
      <c r="M290" s="155"/>
      <c r="N290" s="254">
        <f>BK290</f>
        <v>0</v>
      </c>
      <c r="O290" s="255"/>
      <c r="P290" s="255"/>
      <c r="Q290" s="255"/>
      <c r="R290" s="148"/>
      <c r="T290" s="149"/>
      <c r="U290" s="146"/>
      <c r="V290" s="146"/>
      <c r="W290" s="150">
        <f>SUM(W291:W298)</f>
        <v>0</v>
      </c>
      <c r="X290" s="146"/>
      <c r="Y290" s="150">
        <f>SUM(Y291:Y298)</f>
        <v>0</v>
      </c>
      <c r="Z290" s="146"/>
      <c r="AA290" s="151">
        <f>SUM(AA291:AA298)</f>
        <v>0</v>
      </c>
      <c r="AR290" s="152" t="s">
        <v>101</v>
      </c>
      <c r="AT290" s="153" t="s">
        <v>77</v>
      </c>
      <c r="AU290" s="153" t="s">
        <v>9</v>
      </c>
      <c r="AY290" s="152" t="s">
        <v>163</v>
      </c>
      <c r="BK290" s="154">
        <f>SUM(BK291:BK298)</f>
        <v>0</v>
      </c>
    </row>
    <row r="291" spans="2:65" s="1" customFormat="1" ht="31.5" customHeight="1">
      <c r="B291" s="127"/>
      <c r="C291" s="156" t="s">
        <v>663</v>
      </c>
      <c r="D291" s="156" t="s">
        <v>164</v>
      </c>
      <c r="E291" s="157" t="s">
        <v>664</v>
      </c>
      <c r="F291" s="242" t="s">
        <v>665</v>
      </c>
      <c r="G291" s="242"/>
      <c r="H291" s="242"/>
      <c r="I291" s="242"/>
      <c r="J291" s="158" t="s">
        <v>185</v>
      </c>
      <c r="K291" s="159">
        <v>36.75</v>
      </c>
      <c r="L291" s="243">
        <v>0</v>
      </c>
      <c r="M291" s="243"/>
      <c r="N291" s="244">
        <f t="shared" ref="N291:N298" si="95">ROUND(L291*K291,0)</f>
        <v>0</v>
      </c>
      <c r="O291" s="244"/>
      <c r="P291" s="244"/>
      <c r="Q291" s="244"/>
      <c r="R291" s="130"/>
      <c r="T291" s="160" t="s">
        <v>5</v>
      </c>
      <c r="U291" s="43" t="s">
        <v>43</v>
      </c>
      <c r="V291" s="35"/>
      <c r="W291" s="161">
        <f t="shared" ref="W291:W298" si="96">V291*K291</f>
        <v>0</v>
      </c>
      <c r="X291" s="161">
        <v>0</v>
      </c>
      <c r="Y291" s="161">
        <f t="shared" ref="Y291:Y298" si="97">X291*K291</f>
        <v>0</v>
      </c>
      <c r="Z291" s="161">
        <v>0</v>
      </c>
      <c r="AA291" s="162">
        <f t="shared" ref="AA291:AA298" si="98">Z291*K291</f>
        <v>0</v>
      </c>
      <c r="AR291" s="17" t="s">
        <v>228</v>
      </c>
      <c r="AT291" s="17" t="s">
        <v>164</v>
      </c>
      <c r="AU291" s="17" t="s">
        <v>101</v>
      </c>
      <c r="AY291" s="17" t="s">
        <v>163</v>
      </c>
      <c r="BE291" s="101">
        <f t="shared" ref="BE291:BE298" si="99">IF(U291="základní",N291,0)</f>
        <v>0</v>
      </c>
      <c r="BF291" s="101">
        <f t="shared" ref="BF291:BF298" si="100">IF(U291="snížená",N291,0)</f>
        <v>0</v>
      </c>
      <c r="BG291" s="101">
        <f t="shared" ref="BG291:BG298" si="101">IF(U291="zákl. přenesená",N291,0)</f>
        <v>0</v>
      </c>
      <c r="BH291" s="101">
        <f t="shared" ref="BH291:BH298" si="102">IF(U291="sníž. přenesená",N291,0)</f>
        <v>0</v>
      </c>
      <c r="BI291" s="101">
        <f t="shared" ref="BI291:BI298" si="103">IF(U291="nulová",N291,0)</f>
        <v>0</v>
      </c>
      <c r="BJ291" s="17" t="s">
        <v>9</v>
      </c>
      <c r="BK291" s="101">
        <f t="shared" ref="BK291:BK298" si="104">ROUND(L291*K291,0)</f>
        <v>0</v>
      </c>
      <c r="BL291" s="17" t="s">
        <v>228</v>
      </c>
      <c r="BM291" s="17" t="s">
        <v>666</v>
      </c>
    </row>
    <row r="292" spans="2:65" s="1" customFormat="1" ht="22.5" customHeight="1">
      <c r="B292" s="127"/>
      <c r="C292" s="163" t="s">
        <v>667</v>
      </c>
      <c r="D292" s="163" t="s">
        <v>241</v>
      </c>
      <c r="E292" s="164" t="s">
        <v>668</v>
      </c>
      <c r="F292" s="245" t="s">
        <v>669</v>
      </c>
      <c r="G292" s="245"/>
      <c r="H292" s="245"/>
      <c r="I292" s="245"/>
      <c r="J292" s="165" t="s">
        <v>185</v>
      </c>
      <c r="K292" s="166">
        <v>38.588000000000001</v>
      </c>
      <c r="L292" s="246">
        <v>0</v>
      </c>
      <c r="M292" s="246"/>
      <c r="N292" s="247">
        <f t="shared" si="95"/>
        <v>0</v>
      </c>
      <c r="O292" s="244"/>
      <c r="P292" s="244"/>
      <c r="Q292" s="244"/>
      <c r="R292" s="130"/>
      <c r="T292" s="160" t="s">
        <v>5</v>
      </c>
      <c r="U292" s="43" t="s">
        <v>43</v>
      </c>
      <c r="V292" s="35"/>
      <c r="W292" s="161">
        <f t="shared" si="96"/>
        <v>0</v>
      </c>
      <c r="X292" s="161">
        <v>0</v>
      </c>
      <c r="Y292" s="161">
        <f t="shared" si="97"/>
        <v>0</v>
      </c>
      <c r="Z292" s="161">
        <v>0</v>
      </c>
      <c r="AA292" s="162">
        <f t="shared" si="98"/>
        <v>0</v>
      </c>
      <c r="AR292" s="17" t="s">
        <v>292</v>
      </c>
      <c r="AT292" s="17" t="s">
        <v>241</v>
      </c>
      <c r="AU292" s="17" t="s">
        <v>101</v>
      </c>
      <c r="AY292" s="17" t="s">
        <v>163</v>
      </c>
      <c r="BE292" s="101">
        <f t="shared" si="99"/>
        <v>0</v>
      </c>
      <c r="BF292" s="101">
        <f t="shared" si="100"/>
        <v>0</v>
      </c>
      <c r="BG292" s="101">
        <f t="shared" si="101"/>
        <v>0</v>
      </c>
      <c r="BH292" s="101">
        <f t="shared" si="102"/>
        <v>0</v>
      </c>
      <c r="BI292" s="101">
        <f t="shared" si="103"/>
        <v>0</v>
      </c>
      <c r="BJ292" s="17" t="s">
        <v>9</v>
      </c>
      <c r="BK292" s="101">
        <f t="shared" si="104"/>
        <v>0</v>
      </c>
      <c r="BL292" s="17" t="s">
        <v>228</v>
      </c>
      <c r="BM292" s="17" t="s">
        <v>670</v>
      </c>
    </row>
    <row r="293" spans="2:65" s="1" customFormat="1" ht="31.5" customHeight="1">
      <c r="B293" s="127"/>
      <c r="C293" s="156" t="s">
        <v>671</v>
      </c>
      <c r="D293" s="156" t="s">
        <v>164</v>
      </c>
      <c r="E293" s="157" t="s">
        <v>672</v>
      </c>
      <c r="F293" s="242" t="s">
        <v>673</v>
      </c>
      <c r="G293" s="242"/>
      <c r="H293" s="242"/>
      <c r="I293" s="242"/>
      <c r="J293" s="158" t="s">
        <v>185</v>
      </c>
      <c r="K293" s="159">
        <v>36.75</v>
      </c>
      <c r="L293" s="243">
        <v>0</v>
      </c>
      <c r="M293" s="243"/>
      <c r="N293" s="244">
        <f t="shared" si="95"/>
        <v>0</v>
      </c>
      <c r="O293" s="244"/>
      <c r="P293" s="244"/>
      <c r="Q293" s="244"/>
      <c r="R293" s="130"/>
      <c r="T293" s="160" t="s">
        <v>5</v>
      </c>
      <c r="U293" s="43" t="s">
        <v>43</v>
      </c>
      <c r="V293" s="35"/>
      <c r="W293" s="161">
        <f t="shared" si="96"/>
        <v>0</v>
      </c>
      <c r="X293" s="161">
        <v>0</v>
      </c>
      <c r="Y293" s="161">
        <f t="shared" si="97"/>
        <v>0</v>
      </c>
      <c r="Z293" s="161">
        <v>0</v>
      </c>
      <c r="AA293" s="162">
        <f t="shared" si="98"/>
        <v>0</v>
      </c>
      <c r="AR293" s="17" t="s">
        <v>228</v>
      </c>
      <c r="AT293" s="17" t="s">
        <v>164</v>
      </c>
      <c r="AU293" s="17" t="s">
        <v>101</v>
      </c>
      <c r="AY293" s="17" t="s">
        <v>163</v>
      </c>
      <c r="BE293" s="101">
        <f t="shared" si="99"/>
        <v>0</v>
      </c>
      <c r="BF293" s="101">
        <f t="shared" si="100"/>
        <v>0</v>
      </c>
      <c r="BG293" s="101">
        <f t="shared" si="101"/>
        <v>0</v>
      </c>
      <c r="BH293" s="101">
        <f t="shared" si="102"/>
        <v>0</v>
      </c>
      <c r="BI293" s="101">
        <f t="shared" si="103"/>
        <v>0</v>
      </c>
      <c r="BJ293" s="17" t="s">
        <v>9</v>
      </c>
      <c r="BK293" s="101">
        <f t="shared" si="104"/>
        <v>0</v>
      </c>
      <c r="BL293" s="17" t="s">
        <v>228</v>
      </c>
      <c r="BM293" s="17" t="s">
        <v>674</v>
      </c>
    </row>
    <row r="294" spans="2:65" s="1" customFormat="1" ht="44.25" customHeight="1">
      <c r="B294" s="127"/>
      <c r="C294" s="156" t="s">
        <v>675</v>
      </c>
      <c r="D294" s="156" t="s">
        <v>164</v>
      </c>
      <c r="E294" s="157" t="s">
        <v>676</v>
      </c>
      <c r="F294" s="242" t="s">
        <v>677</v>
      </c>
      <c r="G294" s="242"/>
      <c r="H294" s="242"/>
      <c r="I294" s="242"/>
      <c r="J294" s="158" t="s">
        <v>185</v>
      </c>
      <c r="K294" s="159">
        <v>36.75</v>
      </c>
      <c r="L294" s="243">
        <v>0</v>
      </c>
      <c r="M294" s="243"/>
      <c r="N294" s="244">
        <f t="shared" si="95"/>
        <v>0</v>
      </c>
      <c r="O294" s="244"/>
      <c r="P294" s="244"/>
      <c r="Q294" s="244"/>
      <c r="R294" s="130"/>
      <c r="T294" s="160" t="s">
        <v>5</v>
      </c>
      <c r="U294" s="43" t="s">
        <v>43</v>
      </c>
      <c r="V294" s="35"/>
      <c r="W294" s="161">
        <f t="shared" si="96"/>
        <v>0</v>
      </c>
      <c r="X294" s="161">
        <v>0</v>
      </c>
      <c r="Y294" s="161">
        <f t="shared" si="97"/>
        <v>0</v>
      </c>
      <c r="Z294" s="161">
        <v>0</v>
      </c>
      <c r="AA294" s="162">
        <f t="shared" si="98"/>
        <v>0</v>
      </c>
      <c r="AR294" s="17" t="s">
        <v>228</v>
      </c>
      <c r="AT294" s="17" t="s">
        <v>164</v>
      </c>
      <c r="AU294" s="17" t="s">
        <v>101</v>
      </c>
      <c r="AY294" s="17" t="s">
        <v>163</v>
      </c>
      <c r="BE294" s="101">
        <f t="shared" si="99"/>
        <v>0</v>
      </c>
      <c r="BF294" s="101">
        <f t="shared" si="100"/>
        <v>0</v>
      </c>
      <c r="BG294" s="101">
        <f t="shared" si="101"/>
        <v>0</v>
      </c>
      <c r="BH294" s="101">
        <f t="shared" si="102"/>
        <v>0</v>
      </c>
      <c r="BI294" s="101">
        <f t="shared" si="103"/>
        <v>0</v>
      </c>
      <c r="BJ294" s="17" t="s">
        <v>9</v>
      </c>
      <c r="BK294" s="101">
        <f t="shared" si="104"/>
        <v>0</v>
      </c>
      <c r="BL294" s="17" t="s">
        <v>228</v>
      </c>
      <c r="BM294" s="17" t="s">
        <v>678</v>
      </c>
    </row>
    <row r="295" spans="2:65" s="1" customFormat="1" ht="31.5" customHeight="1">
      <c r="B295" s="127"/>
      <c r="C295" s="156" t="s">
        <v>679</v>
      </c>
      <c r="D295" s="156" t="s">
        <v>164</v>
      </c>
      <c r="E295" s="157" t="s">
        <v>680</v>
      </c>
      <c r="F295" s="242" t="s">
        <v>681</v>
      </c>
      <c r="G295" s="242"/>
      <c r="H295" s="242"/>
      <c r="I295" s="242"/>
      <c r="J295" s="158" t="s">
        <v>194</v>
      </c>
      <c r="K295" s="159">
        <v>24.5</v>
      </c>
      <c r="L295" s="243">
        <v>0</v>
      </c>
      <c r="M295" s="243"/>
      <c r="N295" s="244">
        <f t="shared" si="95"/>
        <v>0</v>
      </c>
      <c r="O295" s="244"/>
      <c r="P295" s="244"/>
      <c r="Q295" s="244"/>
      <c r="R295" s="130"/>
      <c r="T295" s="160" t="s">
        <v>5</v>
      </c>
      <c r="U295" s="43" t="s">
        <v>43</v>
      </c>
      <c r="V295" s="35"/>
      <c r="W295" s="161">
        <f t="shared" si="96"/>
        <v>0</v>
      </c>
      <c r="X295" s="161">
        <v>0</v>
      </c>
      <c r="Y295" s="161">
        <f t="shared" si="97"/>
        <v>0</v>
      </c>
      <c r="Z295" s="161">
        <v>0</v>
      </c>
      <c r="AA295" s="162">
        <f t="shared" si="98"/>
        <v>0</v>
      </c>
      <c r="AR295" s="17" t="s">
        <v>228</v>
      </c>
      <c r="AT295" s="17" t="s">
        <v>164</v>
      </c>
      <c r="AU295" s="17" t="s">
        <v>101</v>
      </c>
      <c r="AY295" s="17" t="s">
        <v>163</v>
      </c>
      <c r="BE295" s="101">
        <f t="shared" si="99"/>
        <v>0</v>
      </c>
      <c r="BF295" s="101">
        <f t="shared" si="100"/>
        <v>0</v>
      </c>
      <c r="BG295" s="101">
        <f t="shared" si="101"/>
        <v>0</v>
      </c>
      <c r="BH295" s="101">
        <f t="shared" si="102"/>
        <v>0</v>
      </c>
      <c r="BI295" s="101">
        <f t="shared" si="103"/>
        <v>0</v>
      </c>
      <c r="BJ295" s="17" t="s">
        <v>9</v>
      </c>
      <c r="BK295" s="101">
        <f t="shared" si="104"/>
        <v>0</v>
      </c>
      <c r="BL295" s="17" t="s">
        <v>228</v>
      </c>
      <c r="BM295" s="17" t="s">
        <v>682</v>
      </c>
    </row>
    <row r="296" spans="2:65" s="1" customFormat="1" ht="22.5" customHeight="1">
      <c r="B296" s="127"/>
      <c r="C296" s="156" t="s">
        <v>683</v>
      </c>
      <c r="D296" s="156" t="s">
        <v>164</v>
      </c>
      <c r="E296" s="157" t="s">
        <v>684</v>
      </c>
      <c r="F296" s="242" t="s">
        <v>685</v>
      </c>
      <c r="G296" s="242"/>
      <c r="H296" s="242"/>
      <c r="I296" s="242"/>
      <c r="J296" s="158" t="s">
        <v>185</v>
      </c>
      <c r="K296" s="159">
        <v>36.75</v>
      </c>
      <c r="L296" s="243">
        <v>0</v>
      </c>
      <c r="M296" s="243"/>
      <c r="N296" s="244">
        <f t="shared" si="95"/>
        <v>0</v>
      </c>
      <c r="O296" s="244"/>
      <c r="P296" s="244"/>
      <c r="Q296" s="244"/>
      <c r="R296" s="130"/>
      <c r="T296" s="160" t="s">
        <v>5</v>
      </c>
      <c r="U296" s="43" t="s">
        <v>43</v>
      </c>
      <c r="V296" s="35"/>
      <c r="W296" s="161">
        <f t="shared" si="96"/>
        <v>0</v>
      </c>
      <c r="X296" s="161">
        <v>0</v>
      </c>
      <c r="Y296" s="161">
        <f t="shared" si="97"/>
        <v>0</v>
      </c>
      <c r="Z296" s="161">
        <v>0</v>
      </c>
      <c r="AA296" s="162">
        <f t="shared" si="98"/>
        <v>0</v>
      </c>
      <c r="AR296" s="17" t="s">
        <v>228</v>
      </c>
      <c r="AT296" s="17" t="s">
        <v>164</v>
      </c>
      <c r="AU296" s="17" t="s">
        <v>101</v>
      </c>
      <c r="AY296" s="17" t="s">
        <v>163</v>
      </c>
      <c r="BE296" s="101">
        <f t="shared" si="99"/>
        <v>0</v>
      </c>
      <c r="BF296" s="101">
        <f t="shared" si="100"/>
        <v>0</v>
      </c>
      <c r="BG296" s="101">
        <f t="shared" si="101"/>
        <v>0</v>
      </c>
      <c r="BH296" s="101">
        <f t="shared" si="102"/>
        <v>0</v>
      </c>
      <c r="BI296" s="101">
        <f t="shared" si="103"/>
        <v>0</v>
      </c>
      <c r="BJ296" s="17" t="s">
        <v>9</v>
      </c>
      <c r="BK296" s="101">
        <f t="shared" si="104"/>
        <v>0</v>
      </c>
      <c r="BL296" s="17" t="s">
        <v>228</v>
      </c>
      <c r="BM296" s="17" t="s">
        <v>686</v>
      </c>
    </row>
    <row r="297" spans="2:65" s="1" customFormat="1" ht="22.5" customHeight="1">
      <c r="B297" s="127"/>
      <c r="C297" s="156" t="s">
        <v>687</v>
      </c>
      <c r="D297" s="156" t="s">
        <v>164</v>
      </c>
      <c r="E297" s="157" t="s">
        <v>688</v>
      </c>
      <c r="F297" s="242" t="s">
        <v>689</v>
      </c>
      <c r="G297" s="242"/>
      <c r="H297" s="242"/>
      <c r="I297" s="242"/>
      <c r="J297" s="158" t="s">
        <v>185</v>
      </c>
      <c r="K297" s="159">
        <v>36.75</v>
      </c>
      <c r="L297" s="243">
        <v>0</v>
      </c>
      <c r="M297" s="243"/>
      <c r="N297" s="244">
        <f t="shared" si="95"/>
        <v>0</v>
      </c>
      <c r="O297" s="244"/>
      <c r="P297" s="244"/>
      <c r="Q297" s="244"/>
      <c r="R297" s="130"/>
      <c r="T297" s="160" t="s">
        <v>5</v>
      </c>
      <c r="U297" s="43" t="s">
        <v>43</v>
      </c>
      <c r="V297" s="35"/>
      <c r="W297" s="161">
        <f t="shared" si="96"/>
        <v>0</v>
      </c>
      <c r="X297" s="161">
        <v>0</v>
      </c>
      <c r="Y297" s="161">
        <f t="shared" si="97"/>
        <v>0</v>
      </c>
      <c r="Z297" s="161">
        <v>0</v>
      </c>
      <c r="AA297" s="162">
        <f t="shared" si="98"/>
        <v>0</v>
      </c>
      <c r="AR297" s="17" t="s">
        <v>228</v>
      </c>
      <c r="AT297" s="17" t="s">
        <v>164</v>
      </c>
      <c r="AU297" s="17" t="s">
        <v>101</v>
      </c>
      <c r="AY297" s="17" t="s">
        <v>163</v>
      </c>
      <c r="BE297" s="101">
        <f t="shared" si="99"/>
        <v>0</v>
      </c>
      <c r="BF297" s="101">
        <f t="shared" si="100"/>
        <v>0</v>
      </c>
      <c r="BG297" s="101">
        <f t="shared" si="101"/>
        <v>0</v>
      </c>
      <c r="BH297" s="101">
        <f t="shared" si="102"/>
        <v>0</v>
      </c>
      <c r="BI297" s="101">
        <f t="shared" si="103"/>
        <v>0</v>
      </c>
      <c r="BJ297" s="17" t="s">
        <v>9</v>
      </c>
      <c r="BK297" s="101">
        <f t="shared" si="104"/>
        <v>0</v>
      </c>
      <c r="BL297" s="17" t="s">
        <v>228</v>
      </c>
      <c r="BM297" s="17" t="s">
        <v>690</v>
      </c>
    </row>
    <row r="298" spans="2:65" s="1" customFormat="1" ht="22.5" customHeight="1">
      <c r="B298" s="127"/>
      <c r="C298" s="156" t="s">
        <v>691</v>
      </c>
      <c r="D298" s="156" t="s">
        <v>164</v>
      </c>
      <c r="E298" s="157" t="s">
        <v>692</v>
      </c>
      <c r="F298" s="242" t="s">
        <v>693</v>
      </c>
      <c r="G298" s="242"/>
      <c r="H298" s="242"/>
      <c r="I298" s="242"/>
      <c r="J298" s="158" t="s">
        <v>411</v>
      </c>
      <c r="K298" s="167">
        <v>0</v>
      </c>
      <c r="L298" s="243">
        <v>0</v>
      </c>
      <c r="M298" s="243"/>
      <c r="N298" s="244">
        <f t="shared" si="95"/>
        <v>0</v>
      </c>
      <c r="O298" s="244"/>
      <c r="P298" s="244"/>
      <c r="Q298" s="244"/>
      <c r="R298" s="130"/>
      <c r="T298" s="160" t="s">
        <v>5</v>
      </c>
      <c r="U298" s="43" t="s">
        <v>43</v>
      </c>
      <c r="V298" s="35"/>
      <c r="W298" s="161">
        <f t="shared" si="96"/>
        <v>0</v>
      </c>
      <c r="X298" s="161">
        <v>0</v>
      </c>
      <c r="Y298" s="161">
        <f t="shared" si="97"/>
        <v>0</v>
      </c>
      <c r="Z298" s="161">
        <v>0</v>
      </c>
      <c r="AA298" s="162">
        <f t="shared" si="98"/>
        <v>0</v>
      </c>
      <c r="AR298" s="17" t="s">
        <v>228</v>
      </c>
      <c r="AT298" s="17" t="s">
        <v>164</v>
      </c>
      <c r="AU298" s="17" t="s">
        <v>101</v>
      </c>
      <c r="AY298" s="17" t="s">
        <v>163</v>
      </c>
      <c r="BE298" s="101">
        <f t="shared" si="99"/>
        <v>0</v>
      </c>
      <c r="BF298" s="101">
        <f t="shared" si="100"/>
        <v>0</v>
      </c>
      <c r="BG298" s="101">
        <f t="shared" si="101"/>
        <v>0</v>
      </c>
      <c r="BH298" s="101">
        <f t="shared" si="102"/>
        <v>0</v>
      </c>
      <c r="BI298" s="101">
        <f t="shared" si="103"/>
        <v>0</v>
      </c>
      <c r="BJ298" s="17" t="s">
        <v>9</v>
      </c>
      <c r="BK298" s="101">
        <f t="shared" si="104"/>
        <v>0</v>
      </c>
      <c r="BL298" s="17" t="s">
        <v>228</v>
      </c>
      <c r="BM298" s="17" t="s">
        <v>694</v>
      </c>
    </row>
    <row r="299" spans="2:65" s="9" customFormat="1" ht="29.85" customHeight="1">
      <c r="B299" s="145"/>
      <c r="C299" s="146"/>
      <c r="D299" s="155" t="s">
        <v>136</v>
      </c>
      <c r="E299" s="155"/>
      <c r="F299" s="155"/>
      <c r="G299" s="155"/>
      <c r="H299" s="155"/>
      <c r="I299" s="155"/>
      <c r="J299" s="155"/>
      <c r="K299" s="155"/>
      <c r="L299" s="155"/>
      <c r="M299" s="155"/>
      <c r="N299" s="254">
        <f>BK299</f>
        <v>0</v>
      </c>
      <c r="O299" s="255"/>
      <c r="P299" s="255"/>
      <c r="Q299" s="255"/>
      <c r="R299" s="148"/>
      <c r="T299" s="149"/>
      <c r="U299" s="146"/>
      <c r="V299" s="146"/>
      <c r="W299" s="150">
        <f>SUM(W300:W303)</f>
        <v>0</v>
      </c>
      <c r="X299" s="146"/>
      <c r="Y299" s="150">
        <f>SUM(Y300:Y303)</f>
        <v>3.1919400000000001E-2</v>
      </c>
      <c r="Z299" s="146"/>
      <c r="AA299" s="151">
        <f>SUM(AA300:AA303)</f>
        <v>0</v>
      </c>
      <c r="AR299" s="152" t="s">
        <v>101</v>
      </c>
      <c r="AT299" s="153" t="s">
        <v>77</v>
      </c>
      <c r="AU299" s="153" t="s">
        <v>9</v>
      </c>
      <c r="AY299" s="152" t="s">
        <v>163</v>
      </c>
      <c r="BK299" s="154">
        <f>SUM(BK300:BK303)</f>
        <v>0</v>
      </c>
    </row>
    <row r="300" spans="2:65" s="1" customFormat="1" ht="31.5" customHeight="1">
      <c r="B300" s="127"/>
      <c r="C300" s="156" t="s">
        <v>695</v>
      </c>
      <c r="D300" s="156" t="s">
        <v>164</v>
      </c>
      <c r="E300" s="157" t="s">
        <v>696</v>
      </c>
      <c r="F300" s="242" t="s">
        <v>697</v>
      </c>
      <c r="G300" s="242"/>
      <c r="H300" s="242"/>
      <c r="I300" s="242"/>
      <c r="J300" s="158" t="s">
        <v>185</v>
      </c>
      <c r="K300" s="159">
        <v>158.82</v>
      </c>
      <c r="L300" s="243">
        <v>0</v>
      </c>
      <c r="M300" s="243"/>
      <c r="N300" s="244">
        <f>ROUND(L300*K300,0)</f>
        <v>0</v>
      </c>
      <c r="O300" s="244"/>
      <c r="P300" s="244"/>
      <c r="Q300" s="244"/>
      <c r="R300" s="130"/>
      <c r="T300" s="160" t="s">
        <v>5</v>
      </c>
      <c r="U300" s="43" t="s">
        <v>43</v>
      </c>
      <c r="V300" s="35"/>
      <c r="W300" s="161">
        <f>V300*K300</f>
        <v>0</v>
      </c>
      <c r="X300" s="161">
        <v>1.7000000000000001E-4</v>
      </c>
      <c r="Y300" s="161">
        <f>X300*K300</f>
        <v>2.69994E-2</v>
      </c>
      <c r="Z300" s="161">
        <v>0</v>
      </c>
      <c r="AA300" s="162">
        <f>Z300*K300</f>
        <v>0</v>
      </c>
      <c r="AR300" s="17" t="s">
        <v>228</v>
      </c>
      <c r="AT300" s="17" t="s">
        <v>164</v>
      </c>
      <c r="AU300" s="17" t="s">
        <v>101</v>
      </c>
      <c r="AY300" s="17" t="s">
        <v>163</v>
      </c>
      <c r="BE300" s="101">
        <f>IF(U300="základní",N300,0)</f>
        <v>0</v>
      </c>
      <c r="BF300" s="101">
        <f>IF(U300="snížená",N300,0)</f>
        <v>0</v>
      </c>
      <c r="BG300" s="101">
        <f>IF(U300="zákl. přenesená",N300,0)</f>
        <v>0</v>
      </c>
      <c r="BH300" s="101">
        <f>IF(U300="sníž. přenesená",N300,0)</f>
        <v>0</v>
      </c>
      <c r="BI300" s="101">
        <f>IF(U300="nulová",N300,0)</f>
        <v>0</v>
      </c>
      <c r="BJ300" s="17" t="s">
        <v>9</v>
      </c>
      <c r="BK300" s="101">
        <f>ROUND(L300*K300,0)</f>
        <v>0</v>
      </c>
      <c r="BL300" s="17" t="s">
        <v>228</v>
      </c>
      <c r="BM300" s="17" t="s">
        <v>698</v>
      </c>
    </row>
    <row r="301" spans="2:65" s="1" customFormat="1" ht="31.5" customHeight="1">
      <c r="B301" s="127"/>
      <c r="C301" s="156" t="s">
        <v>699</v>
      </c>
      <c r="D301" s="156" t="s">
        <v>164</v>
      </c>
      <c r="E301" s="157" t="s">
        <v>696</v>
      </c>
      <c r="F301" s="242" t="s">
        <v>697</v>
      </c>
      <c r="G301" s="242"/>
      <c r="H301" s="242"/>
      <c r="I301" s="242"/>
      <c r="J301" s="158" t="s">
        <v>185</v>
      </c>
      <c r="K301" s="159">
        <v>12</v>
      </c>
      <c r="L301" s="243">
        <v>0</v>
      </c>
      <c r="M301" s="243"/>
      <c r="N301" s="244">
        <f>ROUND(L301*K301,0)</f>
        <v>0</v>
      </c>
      <c r="O301" s="244"/>
      <c r="P301" s="244"/>
      <c r="Q301" s="244"/>
      <c r="R301" s="130"/>
      <c r="T301" s="160" t="s">
        <v>5</v>
      </c>
      <c r="U301" s="43" t="s">
        <v>43</v>
      </c>
      <c r="V301" s="35"/>
      <c r="W301" s="161">
        <f>V301*K301</f>
        <v>0</v>
      </c>
      <c r="X301" s="161">
        <v>1.7000000000000001E-4</v>
      </c>
      <c r="Y301" s="161">
        <f>X301*K301</f>
        <v>2.0400000000000001E-3</v>
      </c>
      <c r="Z301" s="161">
        <v>0</v>
      </c>
      <c r="AA301" s="162">
        <f>Z301*K301</f>
        <v>0</v>
      </c>
      <c r="AR301" s="17" t="s">
        <v>228</v>
      </c>
      <c r="AT301" s="17" t="s">
        <v>164</v>
      </c>
      <c r="AU301" s="17" t="s">
        <v>101</v>
      </c>
      <c r="AY301" s="17" t="s">
        <v>163</v>
      </c>
      <c r="BE301" s="101">
        <f>IF(U301="základní",N301,0)</f>
        <v>0</v>
      </c>
      <c r="BF301" s="101">
        <f>IF(U301="snížená",N301,0)</f>
        <v>0</v>
      </c>
      <c r="BG301" s="101">
        <f>IF(U301="zákl. přenesená",N301,0)</f>
        <v>0</v>
      </c>
      <c r="BH301" s="101">
        <f>IF(U301="sníž. přenesená",N301,0)</f>
        <v>0</v>
      </c>
      <c r="BI301" s="101">
        <f>IF(U301="nulová",N301,0)</f>
        <v>0</v>
      </c>
      <c r="BJ301" s="17" t="s">
        <v>9</v>
      </c>
      <c r="BK301" s="101">
        <f>ROUND(L301*K301,0)</f>
        <v>0</v>
      </c>
      <c r="BL301" s="17" t="s">
        <v>228</v>
      </c>
      <c r="BM301" s="17" t="s">
        <v>700</v>
      </c>
    </row>
    <row r="302" spans="2:65" s="1" customFormat="1" ht="31.5" customHeight="1">
      <c r="B302" s="127"/>
      <c r="C302" s="156" t="s">
        <v>701</v>
      </c>
      <c r="D302" s="156" t="s">
        <v>164</v>
      </c>
      <c r="E302" s="157" t="s">
        <v>702</v>
      </c>
      <c r="F302" s="242" t="s">
        <v>703</v>
      </c>
      <c r="G302" s="242"/>
      <c r="H302" s="242"/>
      <c r="I302" s="242"/>
      <c r="J302" s="158" t="s">
        <v>185</v>
      </c>
      <c r="K302" s="159">
        <v>12</v>
      </c>
      <c r="L302" s="243">
        <v>0</v>
      </c>
      <c r="M302" s="243"/>
      <c r="N302" s="244">
        <f>ROUND(L302*K302,0)</f>
        <v>0</v>
      </c>
      <c r="O302" s="244"/>
      <c r="P302" s="244"/>
      <c r="Q302" s="244"/>
      <c r="R302" s="130"/>
      <c r="T302" s="160" t="s">
        <v>5</v>
      </c>
      <c r="U302" s="43" t="s">
        <v>43</v>
      </c>
      <c r="V302" s="35"/>
      <c r="W302" s="161">
        <f>V302*K302</f>
        <v>0</v>
      </c>
      <c r="X302" s="161">
        <v>1.2E-4</v>
      </c>
      <c r="Y302" s="161">
        <f>X302*K302</f>
        <v>1.4400000000000001E-3</v>
      </c>
      <c r="Z302" s="161">
        <v>0</v>
      </c>
      <c r="AA302" s="162">
        <f>Z302*K302</f>
        <v>0</v>
      </c>
      <c r="AR302" s="17" t="s">
        <v>228</v>
      </c>
      <c r="AT302" s="17" t="s">
        <v>164</v>
      </c>
      <c r="AU302" s="17" t="s">
        <v>101</v>
      </c>
      <c r="AY302" s="17" t="s">
        <v>163</v>
      </c>
      <c r="BE302" s="101">
        <f>IF(U302="základní",N302,0)</f>
        <v>0</v>
      </c>
      <c r="BF302" s="101">
        <f>IF(U302="snížená",N302,0)</f>
        <v>0</v>
      </c>
      <c r="BG302" s="101">
        <f>IF(U302="zákl. přenesená",N302,0)</f>
        <v>0</v>
      </c>
      <c r="BH302" s="101">
        <f>IF(U302="sníž. přenesená",N302,0)</f>
        <v>0</v>
      </c>
      <c r="BI302" s="101">
        <f>IF(U302="nulová",N302,0)</f>
        <v>0</v>
      </c>
      <c r="BJ302" s="17" t="s">
        <v>9</v>
      </c>
      <c r="BK302" s="101">
        <f>ROUND(L302*K302,0)</f>
        <v>0</v>
      </c>
      <c r="BL302" s="17" t="s">
        <v>228</v>
      </c>
      <c r="BM302" s="17" t="s">
        <v>704</v>
      </c>
    </row>
    <row r="303" spans="2:65" s="1" customFormat="1" ht="31.5" customHeight="1">
      <c r="B303" s="127"/>
      <c r="C303" s="156" t="s">
        <v>705</v>
      </c>
      <c r="D303" s="156" t="s">
        <v>164</v>
      </c>
      <c r="E303" s="157" t="s">
        <v>706</v>
      </c>
      <c r="F303" s="242" t="s">
        <v>707</v>
      </c>
      <c r="G303" s="242"/>
      <c r="H303" s="242"/>
      <c r="I303" s="242"/>
      <c r="J303" s="158" t="s">
        <v>185</v>
      </c>
      <c r="K303" s="159">
        <v>12</v>
      </c>
      <c r="L303" s="243">
        <v>0</v>
      </c>
      <c r="M303" s="243"/>
      <c r="N303" s="244">
        <f>ROUND(L303*K303,0)</f>
        <v>0</v>
      </c>
      <c r="O303" s="244"/>
      <c r="P303" s="244"/>
      <c r="Q303" s="244"/>
      <c r="R303" s="130"/>
      <c r="T303" s="160" t="s">
        <v>5</v>
      </c>
      <c r="U303" s="43" t="s">
        <v>43</v>
      </c>
      <c r="V303" s="35"/>
      <c r="W303" s="161">
        <f>V303*K303</f>
        <v>0</v>
      </c>
      <c r="X303" s="161">
        <v>1.2E-4</v>
      </c>
      <c r="Y303" s="161">
        <f>X303*K303</f>
        <v>1.4400000000000001E-3</v>
      </c>
      <c r="Z303" s="161">
        <v>0</v>
      </c>
      <c r="AA303" s="162">
        <f>Z303*K303</f>
        <v>0</v>
      </c>
      <c r="AR303" s="17" t="s">
        <v>228</v>
      </c>
      <c r="AT303" s="17" t="s">
        <v>164</v>
      </c>
      <c r="AU303" s="17" t="s">
        <v>101</v>
      </c>
      <c r="AY303" s="17" t="s">
        <v>163</v>
      </c>
      <c r="BE303" s="101">
        <f>IF(U303="základní",N303,0)</f>
        <v>0</v>
      </c>
      <c r="BF303" s="101">
        <f>IF(U303="snížená",N303,0)</f>
        <v>0</v>
      </c>
      <c r="BG303" s="101">
        <f>IF(U303="zákl. přenesená",N303,0)</f>
        <v>0</v>
      </c>
      <c r="BH303" s="101">
        <f>IF(U303="sníž. přenesená",N303,0)</f>
        <v>0</v>
      </c>
      <c r="BI303" s="101">
        <f>IF(U303="nulová",N303,0)</f>
        <v>0</v>
      </c>
      <c r="BJ303" s="17" t="s">
        <v>9</v>
      </c>
      <c r="BK303" s="101">
        <f>ROUND(L303*K303,0)</f>
        <v>0</v>
      </c>
      <c r="BL303" s="17" t="s">
        <v>228</v>
      </c>
      <c r="BM303" s="17" t="s">
        <v>708</v>
      </c>
    </row>
    <row r="304" spans="2:65" s="9" customFormat="1" ht="29.85" customHeight="1">
      <c r="B304" s="145"/>
      <c r="C304" s="146"/>
      <c r="D304" s="155" t="s">
        <v>137</v>
      </c>
      <c r="E304" s="155"/>
      <c r="F304" s="155"/>
      <c r="G304" s="155"/>
      <c r="H304" s="155"/>
      <c r="I304" s="155"/>
      <c r="J304" s="155"/>
      <c r="K304" s="155"/>
      <c r="L304" s="155"/>
      <c r="M304" s="155"/>
      <c r="N304" s="254">
        <f>BK304</f>
        <v>0</v>
      </c>
      <c r="O304" s="255"/>
      <c r="P304" s="255"/>
      <c r="Q304" s="255"/>
      <c r="R304" s="148"/>
      <c r="T304" s="149"/>
      <c r="U304" s="146"/>
      <c r="V304" s="146"/>
      <c r="W304" s="150">
        <f>SUM(W305:W306)</f>
        <v>0</v>
      </c>
      <c r="X304" s="146"/>
      <c r="Y304" s="150">
        <f>SUM(Y305:Y306)</f>
        <v>0</v>
      </c>
      <c r="Z304" s="146"/>
      <c r="AA304" s="151">
        <f>SUM(AA305:AA306)</f>
        <v>0</v>
      </c>
      <c r="AR304" s="152" t="s">
        <v>101</v>
      </c>
      <c r="AT304" s="153" t="s">
        <v>77</v>
      </c>
      <c r="AU304" s="153" t="s">
        <v>9</v>
      </c>
      <c r="AY304" s="152" t="s">
        <v>163</v>
      </c>
      <c r="BK304" s="154">
        <f>SUM(BK305:BK306)</f>
        <v>0</v>
      </c>
    </row>
    <row r="305" spans="2:65" s="1" customFormat="1" ht="31.5" customHeight="1">
      <c r="B305" s="127"/>
      <c r="C305" s="156" t="s">
        <v>709</v>
      </c>
      <c r="D305" s="156" t="s">
        <v>164</v>
      </c>
      <c r="E305" s="157" t="s">
        <v>710</v>
      </c>
      <c r="F305" s="242" t="s">
        <v>711</v>
      </c>
      <c r="G305" s="242"/>
      <c r="H305" s="242"/>
      <c r="I305" s="242"/>
      <c r="J305" s="158" t="s">
        <v>185</v>
      </c>
      <c r="K305" s="159">
        <v>375.56</v>
      </c>
      <c r="L305" s="243">
        <v>0</v>
      </c>
      <c r="M305" s="243"/>
      <c r="N305" s="244">
        <f>ROUND(L305*K305,0)</f>
        <v>0</v>
      </c>
      <c r="O305" s="244"/>
      <c r="P305" s="244"/>
      <c r="Q305" s="244"/>
      <c r="R305" s="130"/>
      <c r="T305" s="160" t="s">
        <v>5</v>
      </c>
      <c r="U305" s="43" t="s">
        <v>43</v>
      </c>
      <c r="V305" s="35"/>
      <c r="W305" s="161">
        <f>V305*K305</f>
        <v>0</v>
      </c>
      <c r="X305" s="161">
        <v>0</v>
      </c>
      <c r="Y305" s="161">
        <f>X305*K305</f>
        <v>0</v>
      </c>
      <c r="Z305" s="161">
        <v>0</v>
      </c>
      <c r="AA305" s="162">
        <f>Z305*K305</f>
        <v>0</v>
      </c>
      <c r="AR305" s="17" t="s">
        <v>228</v>
      </c>
      <c r="AT305" s="17" t="s">
        <v>164</v>
      </c>
      <c r="AU305" s="17" t="s">
        <v>101</v>
      </c>
      <c r="AY305" s="17" t="s">
        <v>163</v>
      </c>
      <c r="BE305" s="101">
        <f>IF(U305="základní",N305,0)</f>
        <v>0</v>
      </c>
      <c r="BF305" s="101">
        <f>IF(U305="snížená",N305,0)</f>
        <v>0</v>
      </c>
      <c r="BG305" s="101">
        <f>IF(U305="zákl. přenesená",N305,0)</f>
        <v>0</v>
      </c>
      <c r="BH305" s="101">
        <f>IF(U305="sníž. přenesená",N305,0)</f>
        <v>0</v>
      </c>
      <c r="BI305" s="101">
        <f>IF(U305="nulová",N305,0)</f>
        <v>0</v>
      </c>
      <c r="BJ305" s="17" t="s">
        <v>9</v>
      </c>
      <c r="BK305" s="101">
        <f>ROUND(L305*K305,0)</f>
        <v>0</v>
      </c>
      <c r="BL305" s="17" t="s">
        <v>228</v>
      </c>
      <c r="BM305" s="17" t="s">
        <v>712</v>
      </c>
    </row>
    <row r="306" spans="2:65" s="1" customFormat="1" ht="31.5" customHeight="1">
      <c r="B306" s="127"/>
      <c r="C306" s="156" t="s">
        <v>713</v>
      </c>
      <c r="D306" s="156" t="s">
        <v>164</v>
      </c>
      <c r="E306" s="157" t="s">
        <v>714</v>
      </c>
      <c r="F306" s="242" t="s">
        <v>715</v>
      </c>
      <c r="G306" s="242"/>
      <c r="H306" s="242"/>
      <c r="I306" s="242"/>
      <c r="J306" s="158" t="s">
        <v>185</v>
      </c>
      <c r="K306" s="159">
        <v>375.56</v>
      </c>
      <c r="L306" s="243">
        <v>0</v>
      </c>
      <c r="M306" s="243"/>
      <c r="N306" s="244">
        <f>ROUND(L306*K306,0)</f>
        <v>0</v>
      </c>
      <c r="O306" s="244"/>
      <c r="P306" s="244"/>
      <c r="Q306" s="244"/>
      <c r="R306" s="130"/>
      <c r="T306" s="160" t="s">
        <v>5</v>
      </c>
      <c r="U306" s="43" t="s">
        <v>43</v>
      </c>
      <c r="V306" s="35"/>
      <c r="W306" s="161">
        <f>V306*K306</f>
        <v>0</v>
      </c>
      <c r="X306" s="161">
        <v>0</v>
      </c>
      <c r="Y306" s="161">
        <f>X306*K306</f>
        <v>0</v>
      </c>
      <c r="Z306" s="161">
        <v>0</v>
      </c>
      <c r="AA306" s="162">
        <f>Z306*K306</f>
        <v>0</v>
      </c>
      <c r="AR306" s="17" t="s">
        <v>228</v>
      </c>
      <c r="AT306" s="17" t="s">
        <v>164</v>
      </c>
      <c r="AU306" s="17" t="s">
        <v>101</v>
      </c>
      <c r="AY306" s="17" t="s">
        <v>163</v>
      </c>
      <c r="BE306" s="101">
        <f>IF(U306="základní",N306,0)</f>
        <v>0</v>
      </c>
      <c r="BF306" s="101">
        <f>IF(U306="snížená",N306,0)</f>
        <v>0</v>
      </c>
      <c r="BG306" s="101">
        <f>IF(U306="zákl. přenesená",N306,0)</f>
        <v>0</v>
      </c>
      <c r="BH306" s="101">
        <f>IF(U306="sníž. přenesená",N306,0)</f>
        <v>0</v>
      </c>
      <c r="BI306" s="101">
        <f>IF(U306="nulová",N306,0)</f>
        <v>0</v>
      </c>
      <c r="BJ306" s="17" t="s">
        <v>9</v>
      </c>
      <c r="BK306" s="101">
        <f>ROUND(L306*K306,0)</f>
        <v>0</v>
      </c>
      <c r="BL306" s="17" t="s">
        <v>228</v>
      </c>
      <c r="BM306" s="17" t="s">
        <v>716</v>
      </c>
    </row>
    <row r="307" spans="2:65" s="9" customFormat="1" ht="37.35" customHeight="1">
      <c r="B307" s="145"/>
      <c r="C307" s="146"/>
      <c r="D307" s="147" t="s">
        <v>138</v>
      </c>
      <c r="E307" s="147"/>
      <c r="F307" s="147"/>
      <c r="G307" s="147"/>
      <c r="H307" s="147"/>
      <c r="I307" s="147"/>
      <c r="J307" s="147"/>
      <c r="K307" s="147"/>
      <c r="L307" s="147"/>
      <c r="M307" s="147"/>
      <c r="N307" s="258">
        <f>BK307</f>
        <v>0</v>
      </c>
      <c r="O307" s="259"/>
      <c r="P307" s="259"/>
      <c r="Q307" s="259"/>
      <c r="R307" s="148"/>
      <c r="T307" s="149"/>
      <c r="U307" s="146"/>
      <c r="V307" s="146"/>
      <c r="W307" s="150">
        <f>SUM(W308:W310)</f>
        <v>0</v>
      </c>
      <c r="X307" s="146"/>
      <c r="Y307" s="150">
        <f>SUM(Y308:Y310)</f>
        <v>0</v>
      </c>
      <c r="Z307" s="146"/>
      <c r="AA307" s="151">
        <f>SUM(AA308:AA310)</f>
        <v>0</v>
      </c>
      <c r="AR307" s="152" t="s">
        <v>168</v>
      </c>
      <c r="AT307" s="153" t="s">
        <v>77</v>
      </c>
      <c r="AU307" s="153" t="s">
        <v>78</v>
      </c>
      <c r="AY307" s="152" t="s">
        <v>163</v>
      </c>
      <c r="BK307" s="154">
        <f>SUM(BK308:BK310)</f>
        <v>0</v>
      </c>
    </row>
    <row r="308" spans="2:65" s="1" customFormat="1" ht="22.5" customHeight="1">
      <c r="B308" s="127"/>
      <c r="C308" s="156" t="s">
        <v>717</v>
      </c>
      <c r="D308" s="156" t="s">
        <v>164</v>
      </c>
      <c r="E308" s="157" t="s">
        <v>718</v>
      </c>
      <c r="F308" s="242" t="s">
        <v>719</v>
      </c>
      <c r="G308" s="242"/>
      <c r="H308" s="242"/>
      <c r="I308" s="242"/>
      <c r="J308" s="158" t="s">
        <v>416</v>
      </c>
      <c r="K308" s="159">
        <v>1</v>
      </c>
      <c r="L308" s="243">
        <v>0</v>
      </c>
      <c r="M308" s="243"/>
      <c r="N308" s="244">
        <f>ROUND(L308*K308,0)</f>
        <v>0</v>
      </c>
      <c r="O308" s="244"/>
      <c r="P308" s="244"/>
      <c r="Q308" s="244"/>
      <c r="R308" s="130"/>
      <c r="T308" s="160" t="s">
        <v>5</v>
      </c>
      <c r="U308" s="43" t="s">
        <v>43</v>
      </c>
      <c r="V308" s="35"/>
      <c r="W308" s="161">
        <f>V308*K308</f>
        <v>0</v>
      </c>
      <c r="X308" s="161">
        <v>0</v>
      </c>
      <c r="Y308" s="161">
        <f>X308*K308</f>
        <v>0</v>
      </c>
      <c r="Z308" s="161">
        <v>0</v>
      </c>
      <c r="AA308" s="162">
        <f>Z308*K308</f>
        <v>0</v>
      </c>
      <c r="AR308" s="17" t="s">
        <v>720</v>
      </c>
      <c r="AT308" s="17" t="s">
        <v>164</v>
      </c>
      <c r="AU308" s="17" t="s">
        <v>9</v>
      </c>
      <c r="AY308" s="17" t="s">
        <v>163</v>
      </c>
      <c r="BE308" s="101">
        <f>IF(U308="základní",N308,0)</f>
        <v>0</v>
      </c>
      <c r="BF308" s="101">
        <f>IF(U308="snížená",N308,0)</f>
        <v>0</v>
      </c>
      <c r="BG308" s="101">
        <f>IF(U308="zákl. přenesená",N308,0)</f>
        <v>0</v>
      </c>
      <c r="BH308" s="101">
        <f>IF(U308="sníž. přenesená",N308,0)</f>
        <v>0</v>
      </c>
      <c r="BI308" s="101">
        <f>IF(U308="nulová",N308,0)</f>
        <v>0</v>
      </c>
      <c r="BJ308" s="17" t="s">
        <v>9</v>
      </c>
      <c r="BK308" s="101">
        <f>ROUND(L308*K308,0)</f>
        <v>0</v>
      </c>
      <c r="BL308" s="17" t="s">
        <v>720</v>
      </c>
      <c r="BM308" s="17" t="s">
        <v>721</v>
      </c>
    </row>
    <row r="309" spans="2:65" s="1" customFormat="1" ht="22.5" customHeight="1">
      <c r="B309" s="127"/>
      <c r="C309" s="156" t="s">
        <v>722</v>
      </c>
      <c r="D309" s="156" t="s">
        <v>164</v>
      </c>
      <c r="E309" s="157" t="s">
        <v>723</v>
      </c>
      <c r="F309" s="242" t="s">
        <v>724</v>
      </c>
      <c r="G309" s="242"/>
      <c r="H309" s="242"/>
      <c r="I309" s="242"/>
      <c r="J309" s="158" t="s">
        <v>416</v>
      </c>
      <c r="K309" s="159">
        <v>1</v>
      </c>
      <c r="L309" s="243">
        <v>0</v>
      </c>
      <c r="M309" s="243"/>
      <c r="N309" s="244">
        <f>ROUND(L309*K309,0)</f>
        <v>0</v>
      </c>
      <c r="O309" s="244"/>
      <c r="P309" s="244"/>
      <c r="Q309" s="244"/>
      <c r="R309" s="130"/>
      <c r="T309" s="160" t="s">
        <v>5</v>
      </c>
      <c r="U309" s="43" t="s">
        <v>43</v>
      </c>
      <c r="V309" s="35"/>
      <c r="W309" s="161">
        <f>V309*K309</f>
        <v>0</v>
      </c>
      <c r="X309" s="161">
        <v>0</v>
      </c>
      <c r="Y309" s="161">
        <f>X309*K309</f>
        <v>0</v>
      </c>
      <c r="Z309" s="161">
        <v>0</v>
      </c>
      <c r="AA309" s="162">
        <f>Z309*K309</f>
        <v>0</v>
      </c>
      <c r="AR309" s="17" t="s">
        <v>720</v>
      </c>
      <c r="AT309" s="17" t="s">
        <v>164</v>
      </c>
      <c r="AU309" s="17" t="s">
        <v>9</v>
      </c>
      <c r="AY309" s="17" t="s">
        <v>163</v>
      </c>
      <c r="BE309" s="101">
        <f>IF(U309="základní",N309,0)</f>
        <v>0</v>
      </c>
      <c r="BF309" s="101">
        <f>IF(U309="snížená",N309,0)</f>
        <v>0</v>
      </c>
      <c r="BG309" s="101">
        <f>IF(U309="zákl. přenesená",N309,0)</f>
        <v>0</v>
      </c>
      <c r="BH309" s="101">
        <f>IF(U309="sníž. přenesená",N309,0)</f>
        <v>0</v>
      </c>
      <c r="BI309" s="101">
        <f>IF(U309="nulová",N309,0)</f>
        <v>0</v>
      </c>
      <c r="BJ309" s="17" t="s">
        <v>9</v>
      </c>
      <c r="BK309" s="101">
        <f>ROUND(L309*K309,0)</f>
        <v>0</v>
      </c>
      <c r="BL309" s="17" t="s">
        <v>720</v>
      </c>
      <c r="BM309" s="17" t="s">
        <v>725</v>
      </c>
    </row>
    <row r="310" spans="2:65" s="1" customFormat="1" ht="22.5" customHeight="1">
      <c r="B310" s="127"/>
      <c r="C310" s="156" t="s">
        <v>726</v>
      </c>
      <c r="D310" s="156" t="s">
        <v>164</v>
      </c>
      <c r="E310" s="157" t="s">
        <v>727</v>
      </c>
      <c r="F310" s="242" t="s">
        <v>728</v>
      </c>
      <c r="G310" s="242"/>
      <c r="H310" s="242"/>
      <c r="I310" s="242"/>
      <c r="J310" s="158" t="s">
        <v>416</v>
      </c>
      <c r="K310" s="159">
        <v>1</v>
      </c>
      <c r="L310" s="243">
        <v>0</v>
      </c>
      <c r="M310" s="243"/>
      <c r="N310" s="244">
        <f>ROUND(L310*K310,0)</f>
        <v>0</v>
      </c>
      <c r="O310" s="244"/>
      <c r="P310" s="244"/>
      <c r="Q310" s="244"/>
      <c r="R310" s="130"/>
      <c r="T310" s="160" t="s">
        <v>5</v>
      </c>
      <c r="U310" s="43" t="s">
        <v>43</v>
      </c>
      <c r="V310" s="35"/>
      <c r="W310" s="161">
        <f>V310*K310</f>
        <v>0</v>
      </c>
      <c r="X310" s="161">
        <v>0</v>
      </c>
      <c r="Y310" s="161">
        <f>X310*K310</f>
        <v>0</v>
      </c>
      <c r="Z310" s="161">
        <v>0</v>
      </c>
      <c r="AA310" s="162">
        <f>Z310*K310</f>
        <v>0</v>
      </c>
      <c r="AR310" s="17" t="s">
        <v>720</v>
      </c>
      <c r="AT310" s="17" t="s">
        <v>164</v>
      </c>
      <c r="AU310" s="17" t="s">
        <v>9</v>
      </c>
      <c r="AY310" s="17" t="s">
        <v>163</v>
      </c>
      <c r="BE310" s="101">
        <f>IF(U310="základní",N310,0)</f>
        <v>0</v>
      </c>
      <c r="BF310" s="101">
        <f>IF(U310="snížená",N310,0)</f>
        <v>0</v>
      </c>
      <c r="BG310" s="101">
        <f>IF(U310="zákl. přenesená",N310,0)</f>
        <v>0</v>
      </c>
      <c r="BH310" s="101">
        <f>IF(U310="sníž. přenesená",N310,0)</f>
        <v>0</v>
      </c>
      <c r="BI310" s="101">
        <f>IF(U310="nulová",N310,0)</f>
        <v>0</v>
      </c>
      <c r="BJ310" s="17" t="s">
        <v>9</v>
      </c>
      <c r="BK310" s="101">
        <f>ROUND(L310*K310,0)</f>
        <v>0</v>
      </c>
      <c r="BL310" s="17" t="s">
        <v>720</v>
      </c>
      <c r="BM310" s="17" t="s">
        <v>729</v>
      </c>
    </row>
    <row r="311" spans="2:65" s="1" customFormat="1" ht="49.9" customHeight="1">
      <c r="B311" s="34"/>
      <c r="C311" s="35"/>
      <c r="D311" s="147" t="s">
        <v>730</v>
      </c>
      <c r="E311" s="35"/>
      <c r="F311" s="35"/>
      <c r="G311" s="35"/>
      <c r="H311" s="35"/>
      <c r="I311" s="35"/>
      <c r="J311" s="35"/>
      <c r="K311" s="35"/>
      <c r="L311" s="35"/>
      <c r="M311" s="35"/>
      <c r="N311" s="258">
        <f t="shared" ref="N311:N316" si="105">BK311</f>
        <v>0</v>
      </c>
      <c r="O311" s="259"/>
      <c r="P311" s="259"/>
      <c r="Q311" s="259"/>
      <c r="R311" s="36"/>
      <c r="T311" s="168"/>
      <c r="U311" s="35"/>
      <c r="V311" s="35"/>
      <c r="W311" s="35"/>
      <c r="X311" s="35"/>
      <c r="Y311" s="35"/>
      <c r="Z311" s="35"/>
      <c r="AA311" s="73"/>
      <c r="AT311" s="17" t="s">
        <v>77</v>
      </c>
      <c r="AU311" s="17" t="s">
        <v>78</v>
      </c>
      <c r="AY311" s="17" t="s">
        <v>731</v>
      </c>
      <c r="BK311" s="101">
        <f>SUM(BK312:BK316)</f>
        <v>0</v>
      </c>
    </row>
    <row r="312" spans="2:65" s="1" customFormat="1" ht="22.35" customHeight="1">
      <c r="B312" s="34"/>
      <c r="C312" s="169" t="s">
        <v>5</v>
      </c>
      <c r="D312" s="169" t="s">
        <v>164</v>
      </c>
      <c r="E312" s="170" t="s">
        <v>5</v>
      </c>
      <c r="F312" s="248" t="s">
        <v>5</v>
      </c>
      <c r="G312" s="248"/>
      <c r="H312" s="248"/>
      <c r="I312" s="248"/>
      <c r="J312" s="171" t="s">
        <v>5</v>
      </c>
      <c r="K312" s="167"/>
      <c r="L312" s="243"/>
      <c r="M312" s="249"/>
      <c r="N312" s="249">
        <f t="shared" si="105"/>
        <v>0</v>
      </c>
      <c r="O312" s="249"/>
      <c r="P312" s="249"/>
      <c r="Q312" s="249"/>
      <c r="R312" s="36"/>
      <c r="T312" s="160" t="s">
        <v>5</v>
      </c>
      <c r="U312" s="172" t="s">
        <v>43</v>
      </c>
      <c r="V312" s="35"/>
      <c r="W312" s="35"/>
      <c r="X312" s="35"/>
      <c r="Y312" s="35"/>
      <c r="Z312" s="35"/>
      <c r="AA312" s="73"/>
      <c r="AT312" s="17" t="s">
        <v>731</v>
      </c>
      <c r="AU312" s="17" t="s">
        <v>9</v>
      </c>
      <c r="AY312" s="17" t="s">
        <v>731</v>
      </c>
      <c r="BE312" s="101">
        <f>IF(U312="základní",N312,0)</f>
        <v>0</v>
      </c>
      <c r="BF312" s="101">
        <f>IF(U312="snížená",N312,0)</f>
        <v>0</v>
      </c>
      <c r="BG312" s="101">
        <f>IF(U312="zákl. přenesená",N312,0)</f>
        <v>0</v>
      </c>
      <c r="BH312" s="101">
        <f>IF(U312="sníž. přenesená",N312,0)</f>
        <v>0</v>
      </c>
      <c r="BI312" s="101">
        <f>IF(U312="nulová",N312,0)</f>
        <v>0</v>
      </c>
      <c r="BJ312" s="17" t="s">
        <v>9</v>
      </c>
      <c r="BK312" s="101">
        <f>L312*K312</f>
        <v>0</v>
      </c>
    </row>
    <row r="313" spans="2:65" s="1" customFormat="1" ht="22.35" customHeight="1">
      <c r="B313" s="34"/>
      <c r="C313" s="169" t="s">
        <v>5</v>
      </c>
      <c r="D313" s="169" t="s">
        <v>164</v>
      </c>
      <c r="E313" s="170" t="s">
        <v>5</v>
      </c>
      <c r="F313" s="248" t="s">
        <v>5</v>
      </c>
      <c r="G313" s="248"/>
      <c r="H313" s="248"/>
      <c r="I313" s="248"/>
      <c r="J313" s="171" t="s">
        <v>5</v>
      </c>
      <c r="K313" s="167"/>
      <c r="L313" s="243"/>
      <c r="M313" s="249"/>
      <c r="N313" s="249">
        <f t="shared" si="105"/>
        <v>0</v>
      </c>
      <c r="O313" s="249"/>
      <c r="P313" s="249"/>
      <c r="Q313" s="249"/>
      <c r="R313" s="36"/>
      <c r="T313" s="160" t="s">
        <v>5</v>
      </c>
      <c r="U313" s="172" t="s">
        <v>43</v>
      </c>
      <c r="V313" s="35"/>
      <c r="W313" s="35"/>
      <c r="X313" s="35"/>
      <c r="Y313" s="35"/>
      <c r="Z313" s="35"/>
      <c r="AA313" s="73"/>
      <c r="AT313" s="17" t="s">
        <v>731</v>
      </c>
      <c r="AU313" s="17" t="s">
        <v>9</v>
      </c>
      <c r="AY313" s="17" t="s">
        <v>731</v>
      </c>
      <c r="BE313" s="101">
        <f>IF(U313="základní",N313,0)</f>
        <v>0</v>
      </c>
      <c r="BF313" s="101">
        <f>IF(U313="snížená",N313,0)</f>
        <v>0</v>
      </c>
      <c r="BG313" s="101">
        <f>IF(U313="zákl. přenesená",N313,0)</f>
        <v>0</v>
      </c>
      <c r="BH313" s="101">
        <f>IF(U313="sníž. přenesená",N313,0)</f>
        <v>0</v>
      </c>
      <c r="BI313" s="101">
        <f>IF(U313="nulová",N313,0)</f>
        <v>0</v>
      </c>
      <c r="BJ313" s="17" t="s">
        <v>9</v>
      </c>
      <c r="BK313" s="101">
        <f>L313*K313</f>
        <v>0</v>
      </c>
    </row>
    <row r="314" spans="2:65" s="1" customFormat="1" ht="22.35" customHeight="1">
      <c r="B314" s="34"/>
      <c r="C314" s="169" t="s">
        <v>5</v>
      </c>
      <c r="D314" s="169" t="s">
        <v>164</v>
      </c>
      <c r="E314" s="170" t="s">
        <v>5</v>
      </c>
      <c r="F314" s="248" t="s">
        <v>5</v>
      </c>
      <c r="G314" s="248"/>
      <c r="H314" s="248"/>
      <c r="I314" s="248"/>
      <c r="J314" s="171" t="s">
        <v>5</v>
      </c>
      <c r="K314" s="167"/>
      <c r="L314" s="243"/>
      <c r="M314" s="249"/>
      <c r="N314" s="249">
        <f t="shared" si="105"/>
        <v>0</v>
      </c>
      <c r="O314" s="249"/>
      <c r="P314" s="249"/>
      <c r="Q314" s="249"/>
      <c r="R314" s="36"/>
      <c r="T314" s="160" t="s">
        <v>5</v>
      </c>
      <c r="U314" s="172" t="s">
        <v>43</v>
      </c>
      <c r="V314" s="35"/>
      <c r="W314" s="35"/>
      <c r="X314" s="35"/>
      <c r="Y314" s="35"/>
      <c r="Z314" s="35"/>
      <c r="AA314" s="73"/>
      <c r="AT314" s="17" t="s">
        <v>731</v>
      </c>
      <c r="AU314" s="17" t="s">
        <v>9</v>
      </c>
      <c r="AY314" s="17" t="s">
        <v>731</v>
      </c>
      <c r="BE314" s="101">
        <f>IF(U314="základní",N314,0)</f>
        <v>0</v>
      </c>
      <c r="BF314" s="101">
        <f>IF(U314="snížená",N314,0)</f>
        <v>0</v>
      </c>
      <c r="BG314" s="101">
        <f>IF(U314="zákl. přenesená",N314,0)</f>
        <v>0</v>
      </c>
      <c r="BH314" s="101">
        <f>IF(U314="sníž. přenesená",N314,0)</f>
        <v>0</v>
      </c>
      <c r="BI314" s="101">
        <f>IF(U314="nulová",N314,0)</f>
        <v>0</v>
      </c>
      <c r="BJ314" s="17" t="s">
        <v>9</v>
      </c>
      <c r="BK314" s="101">
        <f>L314*K314</f>
        <v>0</v>
      </c>
    </row>
    <row r="315" spans="2:65" s="1" customFormat="1" ht="22.35" customHeight="1">
      <c r="B315" s="34"/>
      <c r="C315" s="169" t="s">
        <v>5</v>
      </c>
      <c r="D315" s="169" t="s">
        <v>164</v>
      </c>
      <c r="E315" s="170" t="s">
        <v>5</v>
      </c>
      <c r="F315" s="248" t="s">
        <v>5</v>
      </c>
      <c r="G315" s="248"/>
      <c r="H315" s="248"/>
      <c r="I315" s="248"/>
      <c r="J315" s="171" t="s">
        <v>5</v>
      </c>
      <c r="K315" s="167"/>
      <c r="L315" s="243"/>
      <c r="M315" s="249"/>
      <c r="N315" s="249">
        <f t="shared" si="105"/>
        <v>0</v>
      </c>
      <c r="O315" s="249"/>
      <c r="P315" s="249"/>
      <c r="Q315" s="249"/>
      <c r="R315" s="36"/>
      <c r="T315" s="160" t="s">
        <v>5</v>
      </c>
      <c r="U315" s="172" t="s">
        <v>43</v>
      </c>
      <c r="V315" s="35"/>
      <c r="W315" s="35"/>
      <c r="X315" s="35"/>
      <c r="Y315" s="35"/>
      <c r="Z315" s="35"/>
      <c r="AA315" s="73"/>
      <c r="AT315" s="17" t="s">
        <v>731</v>
      </c>
      <c r="AU315" s="17" t="s">
        <v>9</v>
      </c>
      <c r="AY315" s="17" t="s">
        <v>731</v>
      </c>
      <c r="BE315" s="101">
        <f>IF(U315="základní",N315,0)</f>
        <v>0</v>
      </c>
      <c r="BF315" s="101">
        <f>IF(U315="snížená",N315,0)</f>
        <v>0</v>
      </c>
      <c r="BG315" s="101">
        <f>IF(U315="zákl. přenesená",N315,0)</f>
        <v>0</v>
      </c>
      <c r="BH315" s="101">
        <f>IF(U315="sníž. přenesená",N315,0)</f>
        <v>0</v>
      </c>
      <c r="BI315" s="101">
        <f>IF(U315="nulová",N315,0)</f>
        <v>0</v>
      </c>
      <c r="BJ315" s="17" t="s">
        <v>9</v>
      </c>
      <c r="BK315" s="101">
        <f>L315*K315</f>
        <v>0</v>
      </c>
    </row>
    <row r="316" spans="2:65" s="1" customFormat="1" ht="22.35" customHeight="1">
      <c r="B316" s="34"/>
      <c r="C316" s="169" t="s">
        <v>5</v>
      </c>
      <c r="D316" s="169" t="s">
        <v>164</v>
      </c>
      <c r="E316" s="170" t="s">
        <v>5</v>
      </c>
      <c r="F316" s="248" t="s">
        <v>5</v>
      </c>
      <c r="G316" s="248"/>
      <c r="H316" s="248"/>
      <c r="I316" s="248"/>
      <c r="J316" s="171" t="s">
        <v>5</v>
      </c>
      <c r="K316" s="167"/>
      <c r="L316" s="243"/>
      <c r="M316" s="249"/>
      <c r="N316" s="249">
        <f t="shared" si="105"/>
        <v>0</v>
      </c>
      <c r="O316" s="249"/>
      <c r="P316" s="249"/>
      <c r="Q316" s="249"/>
      <c r="R316" s="36"/>
      <c r="T316" s="160" t="s">
        <v>5</v>
      </c>
      <c r="U316" s="172" t="s">
        <v>43</v>
      </c>
      <c r="V316" s="55"/>
      <c r="W316" s="55"/>
      <c r="X316" s="55"/>
      <c r="Y316" s="55"/>
      <c r="Z316" s="55"/>
      <c r="AA316" s="57"/>
      <c r="AT316" s="17" t="s">
        <v>731</v>
      </c>
      <c r="AU316" s="17" t="s">
        <v>9</v>
      </c>
      <c r="AY316" s="17" t="s">
        <v>731</v>
      </c>
      <c r="BE316" s="101">
        <f>IF(U316="základní",N316,0)</f>
        <v>0</v>
      </c>
      <c r="BF316" s="101">
        <f>IF(U316="snížená",N316,0)</f>
        <v>0</v>
      </c>
      <c r="BG316" s="101">
        <f>IF(U316="zákl. přenesená",N316,0)</f>
        <v>0</v>
      </c>
      <c r="BH316" s="101">
        <f>IF(U316="sníž. přenesená",N316,0)</f>
        <v>0</v>
      </c>
      <c r="BI316" s="101">
        <f>IF(U316="nulová",N316,0)</f>
        <v>0</v>
      </c>
      <c r="BJ316" s="17" t="s">
        <v>9</v>
      </c>
      <c r="BK316" s="101">
        <f>L316*K316</f>
        <v>0</v>
      </c>
    </row>
    <row r="317" spans="2:65" s="1" customFormat="1" ht="6.95" customHeight="1">
      <c r="B317" s="58"/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60"/>
    </row>
  </sheetData>
  <mergeCells count="554">
    <mergeCell ref="N311:Q311"/>
    <mergeCell ref="H1:K1"/>
    <mergeCell ref="S2:AC2"/>
    <mergeCell ref="N236:Q236"/>
    <mergeCell ref="N244:Q244"/>
    <mergeCell ref="N247:Q247"/>
    <mergeCell ref="N271:Q271"/>
    <mergeCell ref="N281:Q281"/>
    <mergeCell ref="N290:Q290"/>
    <mergeCell ref="N299:Q299"/>
    <mergeCell ref="N304:Q304"/>
    <mergeCell ref="N307:Q307"/>
    <mergeCell ref="F315:I315"/>
    <mergeCell ref="L315:M315"/>
    <mergeCell ref="N315:Q315"/>
    <mergeCell ref="F316:I316"/>
    <mergeCell ref="L316:M316"/>
    <mergeCell ref="N316:Q316"/>
    <mergeCell ref="N143:Q143"/>
    <mergeCell ref="N144:Q144"/>
    <mergeCell ref="N145:Q145"/>
    <mergeCell ref="N155:Q155"/>
    <mergeCell ref="N174:Q174"/>
    <mergeCell ref="N178:Q178"/>
    <mergeCell ref="N182:Q182"/>
    <mergeCell ref="N186:Q186"/>
    <mergeCell ref="N189:Q189"/>
    <mergeCell ref="N191:Q191"/>
    <mergeCell ref="N201:Q201"/>
    <mergeCell ref="N206:Q206"/>
    <mergeCell ref="N208:Q208"/>
    <mergeCell ref="N209:Q209"/>
    <mergeCell ref="N218:Q218"/>
    <mergeCell ref="N220:Q220"/>
    <mergeCell ref="N222:Q222"/>
    <mergeCell ref="N225:Q225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03:I303"/>
    <mergeCell ref="L303:M303"/>
    <mergeCell ref="N303:Q303"/>
    <mergeCell ref="F305:I305"/>
    <mergeCell ref="L305:M305"/>
    <mergeCell ref="N305:Q305"/>
    <mergeCell ref="F306:I306"/>
    <mergeCell ref="L306:M306"/>
    <mergeCell ref="N306:Q306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89:I289"/>
    <mergeCell ref="L289:M289"/>
    <mergeCell ref="N289:Q289"/>
    <mergeCell ref="F291:I291"/>
    <mergeCell ref="L291:M291"/>
    <mergeCell ref="N291:Q291"/>
    <mergeCell ref="F292:I292"/>
    <mergeCell ref="L292:M292"/>
    <mergeCell ref="N292:Q292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79:I279"/>
    <mergeCell ref="L279:M279"/>
    <mergeCell ref="N279:Q279"/>
    <mergeCell ref="F280:I280"/>
    <mergeCell ref="L280:M280"/>
    <mergeCell ref="N280:Q280"/>
    <mergeCell ref="F282:I282"/>
    <mergeCell ref="L282:M282"/>
    <mergeCell ref="N282:Q282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69:I269"/>
    <mergeCell ref="L269:M269"/>
    <mergeCell ref="N269:Q269"/>
    <mergeCell ref="F270:I270"/>
    <mergeCell ref="L270:M270"/>
    <mergeCell ref="N270:Q270"/>
    <mergeCell ref="F272:I272"/>
    <mergeCell ref="L272:M272"/>
    <mergeCell ref="N272:Q272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43:I243"/>
    <mergeCell ref="L243:M243"/>
    <mergeCell ref="N243:Q243"/>
    <mergeCell ref="F245:I245"/>
    <mergeCell ref="L245:M245"/>
    <mergeCell ref="N245:Q245"/>
    <mergeCell ref="F246:I246"/>
    <mergeCell ref="L246:M246"/>
    <mergeCell ref="N246:Q246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6:I226"/>
    <mergeCell ref="L226:M226"/>
    <mergeCell ref="N226:Q226"/>
    <mergeCell ref="F228:I228"/>
    <mergeCell ref="L228:M228"/>
    <mergeCell ref="N228:Q228"/>
    <mergeCell ref="F229:I229"/>
    <mergeCell ref="L229:M229"/>
    <mergeCell ref="N229:Q229"/>
    <mergeCell ref="N227:Q227"/>
    <mergeCell ref="F221:I221"/>
    <mergeCell ref="L221:M221"/>
    <mergeCell ref="N221:Q221"/>
    <mergeCell ref="F223:I223"/>
    <mergeCell ref="L223:M223"/>
    <mergeCell ref="N223:Q223"/>
    <mergeCell ref="F224:I224"/>
    <mergeCell ref="L224:M224"/>
    <mergeCell ref="N224:Q224"/>
    <mergeCell ref="F216:I216"/>
    <mergeCell ref="L216:M216"/>
    <mergeCell ref="N216:Q216"/>
    <mergeCell ref="F217:I217"/>
    <mergeCell ref="L217:M217"/>
    <mergeCell ref="N217:Q217"/>
    <mergeCell ref="F219:I219"/>
    <mergeCell ref="L219:M219"/>
    <mergeCell ref="N219:Q219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0:I200"/>
    <mergeCell ref="L200:M200"/>
    <mergeCell ref="N200:Q200"/>
    <mergeCell ref="F202:I202"/>
    <mergeCell ref="L202:M202"/>
    <mergeCell ref="N202:Q202"/>
    <mergeCell ref="F203:I203"/>
    <mergeCell ref="L203:M203"/>
    <mergeCell ref="N203:Q203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0:I190"/>
    <mergeCell ref="L190:M190"/>
    <mergeCell ref="N190:Q190"/>
    <mergeCell ref="F192:I192"/>
    <mergeCell ref="L192:M192"/>
    <mergeCell ref="N192:Q192"/>
    <mergeCell ref="F193:I193"/>
    <mergeCell ref="L193:M193"/>
    <mergeCell ref="N193:Q193"/>
    <mergeCell ref="F185:I185"/>
    <mergeCell ref="L185:M185"/>
    <mergeCell ref="N185:Q185"/>
    <mergeCell ref="F187:I187"/>
    <mergeCell ref="L187:M187"/>
    <mergeCell ref="N187:Q187"/>
    <mergeCell ref="F188:I188"/>
    <mergeCell ref="L188:M188"/>
    <mergeCell ref="N188:Q188"/>
    <mergeCell ref="F181:I181"/>
    <mergeCell ref="L181:M181"/>
    <mergeCell ref="N181:Q181"/>
    <mergeCell ref="F183:I183"/>
    <mergeCell ref="L183:M183"/>
    <mergeCell ref="N183:Q183"/>
    <mergeCell ref="F184:I184"/>
    <mergeCell ref="L184:M184"/>
    <mergeCell ref="N184:Q184"/>
    <mergeCell ref="F177:I177"/>
    <mergeCell ref="L177:M177"/>
    <mergeCell ref="N177:Q177"/>
    <mergeCell ref="F179:I179"/>
    <mergeCell ref="L179:M179"/>
    <mergeCell ref="N179:Q179"/>
    <mergeCell ref="F180:I180"/>
    <mergeCell ref="L180:M180"/>
    <mergeCell ref="N180:Q180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L154:M154"/>
    <mergeCell ref="N154:Q154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M140:Q140"/>
    <mergeCell ref="F142:I142"/>
    <mergeCell ref="L142:M142"/>
    <mergeCell ref="N142:Q142"/>
    <mergeCell ref="F146:I146"/>
    <mergeCell ref="L146:M146"/>
    <mergeCell ref="N146:Q146"/>
    <mergeCell ref="F147:I147"/>
    <mergeCell ref="L147:M147"/>
    <mergeCell ref="N147:Q147"/>
    <mergeCell ref="D123:H123"/>
    <mergeCell ref="N123:Q123"/>
    <mergeCell ref="N124:Q124"/>
    <mergeCell ref="L126:Q126"/>
    <mergeCell ref="C132:Q132"/>
    <mergeCell ref="F134:P134"/>
    <mergeCell ref="F135:P135"/>
    <mergeCell ref="M137:P137"/>
    <mergeCell ref="M139:Q139"/>
    <mergeCell ref="N116:Q116"/>
    <mergeCell ref="N118:Q118"/>
    <mergeCell ref="D119:H119"/>
    <mergeCell ref="N119:Q119"/>
    <mergeCell ref="D120:H120"/>
    <mergeCell ref="N120:Q120"/>
    <mergeCell ref="D121:H121"/>
    <mergeCell ref="N121:Q121"/>
    <mergeCell ref="D122:H122"/>
    <mergeCell ref="N122:Q122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312:D317">
      <formula1>"K, M"</formula1>
    </dataValidation>
    <dataValidation type="list" allowBlank="1" showInputMessage="1" showErrorMessage="1" error="Povoleny jsou hodnoty základní, snížená, zákl. přenesená, sníž. přenesená, nulová." sqref="U312:U31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4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Půdní vestavba šaten...</vt:lpstr>
      <vt:lpstr>'01 - Půdní vestavba šaten...'!Názvy_tisku</vt:lpstr>
      <vt:lpstr>'Rekapitulace stavby'!Názvy_tisku</vt:lpstr>
      <vt:lpstr>'01 - Půdní vestavba šaten...'!Oblast_tisku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Wolf_PC\wolf</dc:creator>
  <cp:lastModifiedBy>wolf</cp:lastModifiedBy>
  <dcterms:created xsi:type="dcterms:W3CDTF">2019-05-03T06:04:25Z</dcterms:created>
  <dcterms:modified xsi:type="dcterms:W3CDTF">2019-05-03T06:04:29Z</dcterms:modified>
</cp:coreProperties>
</file>